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Peer Data" sheetId="2" state="visible" r:id="rId2"/>
    <sheet name="Multiples" sheetId="3" state="visible" r:id="rId3"/>
    <sheet name="Implied Valuation" sheetId="4" state="visible" r:id="rId4"/>
    <sheet name="Football Field" sheetId="5" state="visible" r:id="rId5"/>
    <sheet name="Dashbo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x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000FF"/>
    </font>
    <font>
      <b val="1"/>
      <color rgb="00FFFFFF"/>
    </font>
    <font>
      <color rgb="00000000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1F4E79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164" fontId="0" fillId="0" borderId="0" pivotButton="0" quotePrefix="0" xfId="0"/>
    <xf numFmtId="0" fontId="4" fillId="3" borderId="0" applyAlignment="1" pivotButton="0" quotePrefix="0" xfId="0">
      <alignment horizontal="center" wrapText="1"/>
    </xf>
    <xf numFmtId="164" fontId="5" fillId="0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5" fontId="0" fillId="0" borderId="0" pivotButton="0" quotePrefix="0" xfId="0"/>
    <xf numFmtId="165" fontId="2" fillId="4" borderId="0" pivotButton="0" quotePrefix="0" xfId="0"/>
    <xf numFmtId="164" fontId="2" fillId="4" borderId="0" pivotButton="0" quotePrefix="0" xfId="0"/>
    <xf numFmtId="4" fontId="2" fillId="4" borderId="0" pivotButton="0" quotePrefix="0" xfId="0"/>
    <xf numFmtId="164" fontId="2" fillId="0" borderId="0" pivotButton="0" quotePrefix="0" xfId="0"/>
    <xf numFmtId="0" fontId="4" fillId="3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Implied EV Range by Method ($M) — Mid Case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'Football Field'!C4</f>
            </strRef>
          </tx>
          <spPr>
            <a:ln>
              <a:prstDash val="solid"/>
            </a:ln>
          </spPr>
          <cat>
            <numRef>
              <f>'Football Field'!$A$5:$A$8</f>
            </numRef>
          </cat>
          <val>
            <numRef>
              <f>'Football Field'!$C$5:$C$8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USD ($M)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Method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3</row>
      <rowOff>0</rowOff>
    </from>
    <ext cx="648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</cols>
  <sheetData>
    <row r="1">
      <c r="A1" s="1" t="inlineStr">
        <is>
          <t>Sava Industrial Co.Ltd — Trading Comps Assumptions</t>
        </is>
      </c>
    </row>
    <row r="2">
      <c r="A2" t="inlineStr">
        <is>
          <t>Comparable company analysis | LTM FY2023A metrics aligned with Demo #1 | USD ($M)</t>
        </is>
      </c>
    </row>
    <row r="4">
      <c r="A4" s="2" t="inlineStr">
        <is>
          <t>VALUATION SETUP</t>
        </is>
      </c>
      <c r="B4" s="3" t="n"/>
      <c r="C4" s="3" t="n"/>
    </row>
    <row r="5">
      <c r="A5" t="inlineStr">
        <is>
          <t>Valuation Date</t>
        </is>
      </c>
      <c r="B5" s="4" t="inlineStr">
        <is>
          <t>31-Dec-2023</t>
        </is>
      </c>
    </row>
    <row r="6">
      <c r="A6" t="inlineStr">
        <is>
          <t>Subject Company</t>
        </is>
      </c>
      <c r="B6" s="4" t="inlineStr">
        <is>
          <t>Sava Industrial Co.Ltd</t>
        </is>
      </c>
    </row>
    <row r="7">
      <c r="A7" t="inlineStr">
        <is>
          <t>Industry / Sector</t>
        </is>
      </c>
      <c r="B7" s="4" t="inlineStr">
        <is>
          <t>Industrial manufacturing — metal fabrication &amp; equipment</t>
        </is>
      </c>
    </row>
    <row r="8">
      <c r="A8" t="inlineStr">
        <is>
          <t>Peer Multiple Statistic (1=Median, 2=Mean)</t>
        </is>
      </c>
      <c r="B8" s="4" t="n">
        <v>1</v>
      </c>
    </row>
    <row r="10">
      <c r="A10" s="2" t="inlineStr">
        <is>
          <t>SAVA LTM OPERATING METRICS (FY2023A)</t>
        </is>
      </c>
      <c r="B10" s="3" t="n"/>
      <c r="C10" s="3" t="n"/>
    </row>
    <row r="11">
      <c r="A11" t="inlineStr">
        <is>
          <t>Revenue (LTM)</t>
        </is>
      </c>
      <c r="B11" s="5" t="n">
        <v>480</v>
      </c>
    </row>
    <row r="12">
      <c r="A12" t="inlineStr">
        <is>
          <t>EBITDA (LTM)</t>
        </is>
      </c>
      <c r="B12" s="5" t="n">
        <v>110.4</v>
      </c>
    </row>
    <row r="13">
      <c r="A13" t="inlineStr">
        <is>
          <t>Net Income (LTM)</t>
        </is>
      </c>
      <c r="B13" s="5" t="n">
        <v>51</v>
      </c>
    </row>
    <row r="14">
      <c r="A14" t="inlineStr">
        <is>
          <t>Book Value / Shareholders' Equity</t>
        </is>
      </c>
      <c r="B14" s="5" t="n">
        <v>473</v>
      </c>
    </row>
    <row r="15">
      <c r="A15" t="inlineStr">
        <is>
          <t>Shares Outstanding (M shares)</t>
        </is>
      </c>
      <c r="B15" s="5" t="n">
        <v>40</v>
      </c>
    </row>
    <row r="17">
      <c r="A17" s="2" t="inlineStr">
        <is>
          <t>SAVA BALANCE SHEET BRIDGE (FOR EV ↔ EQUITY)</t>
        </is>
      </c>
      <c r="B17" s="3" t="n"/>
      <c r="C17" s="3" t="n"/>
    </row>
    <row r="18">
      <c r="A18" t="inlineStr">
        <is>
          <t>Cash &amp; Equivalents</t>
        </is>
      </c>
      <c r="B18" s="5" t="n">
        <v>45</v>
      </c>
    </row>
    <row r="19">
      <c r="A19" t="inlineStr">
        <is>
          <t>Total Debt</t>
        </is>
      </c>
      <c r="B19" s="5" t="n">
        <v>100</v>
      </c>
    </row>
    <row r="20">
      <c r="A20" t="inlineStr">
        <is>
          <t>Net Debt (Debt − Cash)</t>
        </is>
      </c>
      <c r="B20" s="6">
        <f>B19-B18</f>
        <v/>
      </c>
    </row>
    <row r="22">
      <c r="A22" s="2" t="inlineStr">
        <is>
          <t>REFERENCE VALUATION (FOOTBALL FIELD BENCHMARK)</t>
        </is>
      </c>
      <c r="B22" s="3" t="n"/>
      <c r="C22" s="3" t="n"/>
    </row>
    <row r="23">
      <c r="A23" t="inlineStr">
        <is>
          <t>DCF Enterprise Value (Demo #2 reference)</t>
        </is>
      </c>
      <c r="B23" s="5" t="n">
        <v>920</v>
      </c>
    </row>
    <row r="24">
      <c r="A24" t="inlineStr">
        <is>
          <t>DCF Equity Value (Demo #2 reference)</t>
        </is>
      </c>
      <c r="B24" s="5" t="n">
        <v>975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6" customWidth="1" min="10" max="10"/>
    <col width="14" customWidth="1" min="11" max="11"/>
  </cols>
  <sheetData>
    <row r="1">
      <c r="A1" s="1" t="inlineStr">
        <is>
          <t>Comparable Public Peers — LTM Financial Data</t>
        </is>
      </c>
    </row>
    <row r="2">
      <c r="A2" t="inlineStr">
        <is>
          <t>Fictional industrial peers | Blue = market / financial inputs | Black = formulas</t>
        </is>
      </c>
    </row>
    <row r="4">
      <c r="A4" s="7" t="inlineStr">
        <is>
          <t>Company</t>
        </is>
      </c>
      <c r="B4" s="7" t="inlineStr">
        <is>
          <t>Ticker</t>
        </is>
      </c>
      <c r="C4" s="7" t="inlineStr">
        <is>
          <t>Market Cap</t>
        </is>
      </c>
      <c r="D4" s="7" t="inlineStr">
        <is>
          <t>Total Debt</t>
        </is>
      </c>
      <c r="E4" s="7" t="inlineStr">
        <is>
          <t>Cash</t>
        </is>
      </c>
      <c r="F4" s="7" t="inlineStr">
        <is>
          <t>Enterprise Value</t>
        </is>
      </c>
      <c r="G4" s="7" t="inlineStr">
        <is>
          <t>Revenue (LTM)</t>
        </is>
      </c>
      <c r="H4" s="7" t="inlineStr">
        <is>
          <t>EBITDA (LTM)</t>
        </is>
      </c>
      <c r="I4" s="7" t="inlineStr">
        <is>
          <t>Net Income (LTM)</t>
        </is>
      </c>
      <c r="J4" s="7" t="inlineStr">
        <is>
          <t>Book Equity</t>
        </is>
      </c>
      <c r="K4" s="7" t="inlineStr">
        <is>
          <t>Shares (M)</t>
        </is>
      </c>
    </row>
    <row r="5">
      <c r="A5" s="4" t="inlineStr">
        <is>
          <t>NordForge Industries Inc.</t>
        </is>
      </c>
      <c r="B5" s="4" t="inlineStr">
        <is>
          <t>NFOR</t>
        </is>
      </c>
      <c r="C5" s="5" t="n">
        <v>2850</v>
      </c>
      <c r="D5" s="5" t="n">
        <v>920</v>
      </c>
      <c r="E5" s="5" t="n">
        <v>180</v>
      </c>
      <c r="F5" s="8">
        <f>C5+D5-E5</f>
        <v/>
      </c>
      <c r="G5" s="5" t="n">
        <v>2100</v>
      </c>
      <c r="H5" s="5" t="n">
        <v>378</v>
      </c>
      <c r="I5" s="5" t="n">
        <v>168</v>
      </c>
      <c r="J5" s="5" t="n">
        <v>1240</v>
      </c>
      <c r="K5" s="5" t="n">
        <v>95</v>
      </c>
    </row>
    <row r="6">
      <c r="A6" s="4" t="inlineStr">
        <is>
          <t>Pacific SteelWorks Corp.</t>
        </is>
      </c>
      <c r="B6" s="4" t="inlineStr">
        <is>
          <t>PSWK</t>
        </is>
      </c>
      <c r="C6" s="5" t="n">
        <v>1920</v>
      </c>
      <c r="D6" s="5" t="n">
        <v>640</v>
      </c>
      <c r="E6" s="5" t="n">
        <v>95</v>
      </c>
      <c r="F6" s="8">
        <f>C6+D6-E6</f>
        <v/>
      </c>
      <c r="G6" s="5" t="n">
        <v>1650</v>
      </c>
      <c r="H6" s="5" t="n">
        <v>264</v>
      </c>
      <c r="I6" s="5" t="n">
        <v>112</v>
      </c>
      <c r="J6" s="5" t="n">
        <v>890</v>
      </c>
      <c r="K6" s="5" t="n">
        <v>72</v>
      </c>
    </row>
    <row r="7">
      <c r="A7" s="4" t="inlineStr">
        <is>
          <t>Meridian Heavy Equipment Ltd.</t>
        </is>
      </c>
      <c r="B7" s="4" t="inlineStr">
        <is>
          <t>MHVE</t>
        </is>
      </c>
      <c r="C7" s="5" t="n">
        <v>4100</v>
      </c>
      <c r="D7" s="5" t="n">
        <v>1100</v>
      </c>
      <c r="E7" s="5" t="n">
        <v>320</v>
      </c>
      <c r="F7" s="8">
        <f>C7+D7-E7</f>
        <v/>
      </c>
      <c r="G7" s="5" t="n">
        <v>3200</v>
      </c>
      <c r="H7" s="5" t="n">
        <v>544</v>
      </c>
      <c r="I7" s="5" t="n">
        <v>245</v>
      </c>
      <c r="J7" s="5" t="n">
        <v>2100</v>
      </c>
      <c r="K7" s="5" t="n">
        <v>110</v>
      </c>
    </row>
    <row r="8">
      <c r="A8" s="4" t="inlineStr">
        <is>
          <t>Atlas Component Manufacturing</t>
        </is>
      </c>
      <c r="B8" s="4" t="inlineStr">
        <is>
          <t>ACMP</t>
        </is>
      </c>
      <c r="C8" s="5" t="n">
        <v>980</v>
      </c>
      <c r="D8" s="5" t="n">
        <v>310</v>
      </c>
      <c r="E8" s="5" t="n">
        <v>62</v>
      </c>
      <c r="F8" s="8">
        <f>C8+D8-E8</f>
        <v/>
      </c>
      <c r="G8" s="5" t="n">
        <v>780</v>
      </c>
      <c r="H8" s="5" t="n">
        <v>117</v>
      </c>
      <c r="I8" s="5" t="n">
        <v>48</v>
      </c>
      <c r="J8" s="5" t="n">
        <v>420</v>
      </c>
      <c r="K8" s="5" t="n">
        <v>38</v>
      </c>
    </row>
    <row r="9">
      <c r="A9" s="4" t="inlineStr">
        <is>
          <t>Titan Industrial Systems</t>
        </is>
      </c>
      <c r="B9" s="4" t="inlineStr">
        <is>
          <t>TISX</t>
        </is>
      </c>
      <c r="C9" s="5" t="n">
        <v>1560</v>
      </c>
      <c r="D9" s="5" t="n">
        <v>480</v>
      </c>
      <c r="E9" s="5" t="n">
        <v>140</v>
      </c>
      <c r="F9" s="8">
        <f>C9+D9-E9</f>
        <v/>
      </c>
      <c r="G9" s="5" t="n">
        <v>1240</v>
      </c>
      <c r="H9" s="5" t="n">
        <v>198</v>
      </c>
      <c r="I9" s="5" t="n">
        <v>86</v>
      </c>
      <c r="J9" s="5" t="n">
        <v>710</v>
      </c>
      <c r="K9" s="5" t="n">
        <v>52</v>
      </c>
    </row>
    <row r="10">
      <c r="A10" s="4" t="inlineStr">
        <is>
          <t>EuroMech Engineering AG</t>
        </is>
      </c>
      <c r="B10" s="4" t="inlineStr">
        <is>
          <t>EMEG</t>
        </is>
      </c>
      <c r="C10" s="5" t="n">
        <v>2280</v>
      </c>
      <c r="D10" s="5" t="n">
        <v>560</v>
      </c>
      <c r="E10" s="5" t="n">
        <v>210</v>
      </c>
      <c r="F10" s="8">
        <f>C10+D10-E10</f>
        <v/>
      </c>
      <c r="G10" s="5" t="n">
        <v>1580</v>
      </c>
      <c r="H10" s="5" t="n">
        <v>268</v>
      </c>
      <c r="I10" s="5" t="n">
        <v>118</v>
      </c>
      <c r="J10" s="5" t="n">
        <v>980</v>
      </c>
      <c r="K10" s="5" t="n">
        <v>64</v>
      </c>
    </row>
    <row r="11">
      <c r="A11" s="4" t="inlineStr">
        <is>
          <t>Horizon Fabrication Inc.</t>
        </is>
      </c>
      <c r="B11" s="4" t="inlineStr">
        <is>
          <t>HFAB</t>
        </is>
      </c>
      <c r="C11" s="5" t="n">
        <v>1340</v>
      </c>
      <c r="D11" s="5" t="n">
        <v>390</v>
      </c>
      <c r="E11" s="5" t="n">
        <v>88</v>
      </c>
      <c r="F11" s="8">
        <f>C11+D11-E11</f>
        <v/>
      </c>
      <c r="G11" s="5" t="n">
        <v>960</v>
      </c>
      <c r="H11" s="5" t="n">
        <v>154</v>
      </c>
      <c r="I11" s="5" t="n">
        <v>62</v>
      </c>
      <c r="J11" s="5" t="n">
        <v>540</v>
      </c>
      <c r="K11" s="5" t="n">
        <v>44</v>
      </c>
    </row>
    <row r="12">
      <c r="A12" s="4" t="inlineStr">
        <is>
          <t>Saigon Metalworks JSC</t>
        </is>
      </c>
      <c r="B12" s="4" t="inlineStr">
        <is>
          <t>SMW VN</t>
        </is>
      </c>
      <c r="C12" s="5" t="n">
        <v>620</v>
      </c>
      <c r="D12" s="5" t="n">
        <v>185</v>
      </c>
      <c r="E12" s="5" t="n">
        <v>42</v>
      </c>
      <c r="F12" s="8">
        <f>C12+D12-E12</f>
        <v/>
      </c>
      <c r="G12" s="5" t="n">
        <v>410</v>
      </c>
      <c r="H12" s="5" t="n">
        <v>78</v>
      </c>
      <c r="I12" s="5" t="n">
        <v>34</v>
      </c>
      <c r="J12" s="5" t="n">
        <v>280</v>
      </c>
      <c r="K12" s="5" t="n">
        <v>52</v>
      </c>
    </row>
    <row r="13">
      <c r="A13" s="4" t="inlineStr">
        <is>
          <t>Binh Duong Precision Engineering</t>
        </is>
      </c>
      <c r="B13" s="4" t="inlineStr">
        <is>
          <t>BDP VN</t>
        </is>
      </c>
      <c r="C13" s="5" t="n">
        <v>890</v>
      </c>
      <c r="D13" s="5" t="n">
        <v>240</v>
      </c>
      <c r="E13" s="5" t="n">
        <v>58</v>
      </c>
      <c r="F13" s="8">
        <f>C13+D13-E13</f>
        <v/>
      </c>
      <c r="G13" s="5" t="n">
        <v>520</v>
      </c>
      <c r="H13" s="5" t="n">
        <v>99</v>
      </c>
      <c r="I13" s="5" t="n">
        <v>41</v>
      </c>
      <c r="J13" s="5" t="n">
        <v>360</v>
      </c>
      <c r="K13" s="5" t="n">
        <v>48</v>
      </c>
    </row>
    <row r="14">
      <c r="A14" s="4" t="inlineStr">
        <is>
          <t>PT Aneka Industri Nusantara Tbk</t>
        </is>
      </c>
      <c r="B14" s="4" t="inlineStr">
        <is>
          <t>AIN ID</t>
        </is>
      </c>
      <c r="C14" s="5" t="n">
        <v>1120</v>
      </c>
      <c r="D14" s="5" t="n">
        <v>310</v>
      </c>
      <c r="E14" s="5" t="n">
        <v>95</v>
      </c>
      <c r="F14" s="8">
        <f>C14+D14-E14</f>
        <v/>
      </c>
      <c r="G14" s="5" t="n">
        <v>680</v>
      </c>
      <c r="H14" s="5" t="n">
        <v>122</v>
      </c>
      <c r="I14" s="5" t="n">
        <v>52</v>
      </c>
      <c r="J14" s="5" t="n">
        <v>445</v>
      </c>
      <c r="K14" s="5" t="n">
        <v>60</v>
      </c>
    </row>
    <row r="16">
      <c r="A16" s="2" t="inlineStr">
        <is>
          <t>PEER SET SUMMARY</t>
        </is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</row>
    <row r="17">
      <c r="A17" t="inlineStr">
        <is>
          <t>Number of Peers</t>
        </is>
      </c>
      <c r="B17" s="4" t="n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Trading Multiples — Peer Set</t>
        </is>
      </c>
    </row>
    <row r="2">
      <c r="A2" t="inlineStr">
        <is>
          <t>EV/Revenue, EV/EBITDA, P/E, P/B | Summary uses MEDIAN or MEAN per Assumptions</t>
        </is>
      </c>
    </row>
    <row r="4">
      <c r="A4" s="7" t="inlineStr">
        <is>
          <t>Company</t>
        </is>
      </c>
      <c r="B4" s="7" t="inlineStr">
        <is>
          <t>EV/Revenue</t>
        </is>
      </c>
      <c r="C4" s="7" t="inlineStr">
        <is>
          <t>EV/EBITDA</t>
        </is>
      </c>
      <c r="D4" s="7" t="inlineStr">
        <is>
          <t>P/E</t>
        </is>
      </c>
      <c r="E4" s="7" t="inlineStr">
        <is>
          <t>P/B</t>
        </is>
      </c>
    </row>
    <row r="5">
      <c r="A5" s="9">
        <f>'Peer Data'!A5</f>
        <v/>
      </c>
      <c r="B5" s="10">
        <f>IF('Peer Data'!G5=0,"—",'Peer Data'!F5/'Peer Data'!G5)</f>
        <v/>
      </c>
      <c r="C5" s="10">
        <f>IF('Peer Data'!H5=0,"—",'Peer Data'!F5/'Peer Data'!H5)</f>
        <v/>
      </c>
      <c r="D5" s="10">
        <f>IF('Peer Data'!I5=0,"—",'Peer Data'!C5/'Peer Data'!I5)</f>
        <v/>
      </c>
      <c r="E5" s="10">
        <f>IF('Peer Data'!J5=0,"—",'Peer Data'!C5/'Peer Data'!J5)</f>
        <v/>
      </c>
    </row>
    <row r="6">
      <c r="A6" s="9">
        <f>'Peer Data'!A6</f>
        <v/>
      </c>
      <c r="B6" s="10">
        <f>IF('Peer Data'!G6=0,"—",'Peer Data'!F6/'Peer Data'!G6)</f>
        <v/>
      </c>
      <c r="C6" s="10">
        <f>IF('Peer Data'!H6=0,"—",'Peer Data'!F6/'Peer Data'!H6)</f>
        <v/>
      </c>
      <c r="D6" s="10">
        <f>IF('Peer Data'!I6=0,"—",'Peer Data'!C6/'Peer Data'!I6)</f>
        <v/>
      </c>
      <c r="E6" s="10">
        <f>IF('Peer Data'!J6=0,"—",'Peer Data'!C6/'Peer Data'!J6)</f>
        <v/>
      </c>
    </row>
    <row r="7">
      <c r="A7" s="9">
        <f>'Peer Data'!A7</f>
        <v/>
      </c>
      <c r="B7" s="10">
        <f>IF('Peer Data'!G7=0,"—",'Peer Data'!F7/'Peer Data'!G7)</f>
        <v/>
      </c>
      <c r="C7" s="10">
        <f>IF('Peer Data'!H7=0,"—",'Peer Data'!F7/'Peer Data'!H7)</f>
        <v/>
      </c>
      <c r="D7" s="10">
        <f>IF('Peer Data'!I7=0,"—",'Peer Data'!C7/'Peer Data'!I7)</f>
        <v/>
      </c>
      <c r="E7" s="10">
        <f>IF('Peer Data'!J7=0,"—",'Peer Data'!C7/'Peer Data'!J7)</f>
        <v/>
      </c>
    </row>
    <row r="8">
      <c r="A8" s="9">
        <f>'Peer Data'!A8</f>
        <v/>
      </c>
      <c r="B8" s="10">
        <f>IF('Peer Data'!G8=0,"—",'Peer Data'!F8/'Peer Data'!G8)</f>
        <v/>
      </c>
      <c r="C8" s="10">
        <f>IF('Peer Data'!H8=0,"—",'Peer Data'!F8/'Peer Data'!H8)</f>
        <v/>
      </c>
      <c r="D8" s="10">
        <f>IF('Peer Data'!I8=0,"—",'Peer Data'!C8/'Peer Data'!I8)</f>
        <v/>
      </c>
      <c r="E8" s="10">
        <f>IF('Peer Data'!J8=0,"—",'Peer Data'!C8/'Peer Data'!J8)</f>
        <v/>
      </c>
    </row>
    <row r="9">
      <c r="A9" s="9">
        <f>'Peer Data'!A9</f>
        <v/>
      </c>
      <c r="B9" s="10">
        <f>IF('Peer Data'!G9=0,"—",'Peer Data'!F9/'Peer Data'!G9)</f>
        <v/>
      </c>
      <c r="C9" s="10">
        <f>IF('Peer Data'!H9=0,"—",'Peer Data'!F9/'Peer Data'!H9)</f>
        <v/>
      </c>
      <c r="D9" s="10">
        <f>IF('Peer Data'!I9=0,"—",'Peer Data'!C9/'Peer Data'!I9)</f>
        <v/>
      </c>
      <c r="E9" s="10">
        <f>IF('Peer Data'!J9=0,"—",'Peer Data'!C9/'Peer Data'!J9)</f>
        <v/>
      </c>
    </row>
    <row r="10">
      <c r="A10" s="9">
        <f>'Peer Data'!A10</f>
        <v/>
      </c>
      <c r="B10" s="10">
        <f>IF('Peer Data'!G10=0,"—",'Peer Data'!F10/'Peer Data'!G10)</f>
        <v/>
      </c>
      <c r="C10" s="10">
        <f>IF('Peer Data'!H10=0,"—",'Peer Data'!F10/'Peer Data'!H10)</f>
        <v/>
      </c>
      <c r="D10" s="10">
        <f>IF('Peer Data'!I10=0,"—",'Peer Data'!C10/'Peer Data'!I10)</f>
        <v/>
      </c>
      <c r="E10" s="10">
        <f>IF('Peer Data'!J10=0,"—",'Peer Data'!C10/'Peer Data'!J10)</f>
        <v/>
      </c>
    </row>
    <row r="11">
      <c r="A11" s="9">
        <f>'Peer Data'!A11</f>
        <v/>
      </c>
      <c r="B11" s="10">
        <f>IF('Peer Data'!G11=0,"—",'Peer Data'!F11/'Peer Data'!G11)</f>
        <v/>
      </c>
      <c r="C11" s="10">
        <f>IF('Peer Data'!H11=0,"—",'Peer Data'!F11/'Peer Data'!H11)</f>
        <v/>
      </c>
      <c r="D11" s="10">
        <f>IF('Peer Data'!I11=0,"—",'Peer Data'!C11/'Peer Data'!I11)</f>
        <v/>
      </c>
      <c r="E11" s="10">
        <f>IF('Peer Data'!J11=0,"—",'Peer Data'!C11/'Peer Data'!J11)</f>
        <v/>
      </c>
    </row>
    <row r="12">
      <c r="A12" s="9">
        <f>'Peer Data'!A12</f>
        <v/>
      </c>
      <c r="B12" s="10">
        <f>IF('Peer Data'!G12=0,"—",'Peer Data'!F12/'Peer Data'!G12)</f>
        <v/>
      </c>
      <c r="C12" s="10">
        <f>IF('Peer Data'!H12=0,"—",'Peer Data'!F12/'Peer Data'!H12)</f>
        <v/>
      </c>
      <c r="D12" s="10">
        <f>IF('Peer Data'!I12=0,"—",'Peer Data'!C12/'Peer Data'!I12)</f>
        <v/>
      </c>
      <c r="E12" s="10">
        <f>IF('Peer Data'!J12=0,"—",'Peer Data'!C12/'Peer Data'!J12)</f>
        <v/>
      </c>
    </row>
    <row r="13">
      <c r="A13" s="9">
        <f>'Peer Data'!A13</f>
        <v/>
      </c>
      <c r="B13" s="10">
        <f>IF('Peer Data'!G13=0,"—",'Peer Data'!F13/'Peer Data'!G13)</f>
        <v/>
      </c>
      <c r="C13" s="10">
        <f>IF('Peer Data'!H13=0,"—",'Peer Data'!F13/'Peer Data'!H13)</f>
        <v/>
      </c>
      <c r="D13" s="10">
        <f>IF('Peer Data'!I13=0,"—",'Peer Data'!C13/'Peer Data'!I13)</f>
        <v/>
      </c>
      <c r="E13" s="10">
        <f>IF('Peer Data'!J13=0,"—",'Peer Data'!C13/'Peer Data'!J13)</f>
        <v/>
      </c>
    </row>
    <row r="14">
      <c r="A14" s="9">
        <f>'Peer Data'!A14</f>
        <v/>
      </c>
      <c r="B14" s="10">
        <f>IF('Peer Data'!G14=0,"—",'Peer Data'!F14/'Peer Data'!G14)</f>
        <v/>
      </c>
      <c r="C14" s="10">
        <f>IF('Peer Data'!H14=0,"—",'Peer Data'!F14/'Peer Data'!H14)</f>
        <v/>
      </c>
      <c r="D14" s="10">
        <f>IF('Peer Data'!I14=0,"—",'Peer Data'!C14/'Peer Data'!I14)</f>
        <v/>
      </c>
      <c r="E14" s="10">
        <f>IF('Peer Data'!J14=0,"—",'Peer Data'!C14/'Peer Data'!J14)</f>
        <v/>
      </c>
    </row>
    <row r="16">
      <c r="A16" s="2" t="inlineStr">
        <is>
          <t>SUMMARY STATISTICS</t>
        </is>
      </c>
      <c r="B16" s="3" t="n"/>
      <c r="C16" s="3" t="n"/>
      <c r="D16" s="3" t="n"/>
      <c r="E16" s="3" t="n"/>
    </row>
    <row r="17">
      <c r="A17" t="inlineStr">
        <is>
          <t>Selected Statistic</t>
        </is>
      </c>
      <c r="B17" s="9">
        <f>IF(Assumptions!B8=1,"Median","Mean")</f>
        <v/>
      </c>
    </row>
    <row r="18">
      <c r="A18" s="11" t="inlineStr">
        <is>
          <t>Median</t>
        </is>
      </c>
      <c r="B18" s="12">
        <f>MEDIAN($B$5:$B$14)</f>
        <v/>
      </c>
      <c r="C18" s="12">
        <f>MEDIAN($C$5:$C$14)</f>
        <v/>
      </c>
      <c r="D18" s="12">
        <f>MEDIAN($D$5:$D$14)</f>
        <v/>
      </c>
      <c r="E18" s="12">
        <f>MEDIAN($E$5:$E$14)</f>
        <v/>
      </c>
    </row>
    <row r="19">
      <c r="A19" s="11" t="inlineStr">
        <is>
          <t>Mean</t>
        </is>
      </c>
      <c r="B19" s="12">
        <f>AVERAGE($B$5:$B$14)</f>
        <v/>
      </c>
      <c r="C19" s="12">
        <f>AVERAGE($C$5:$C$14)</f>
        <v/>
      </c>
      <c r="D19" s="12">
        <f>AVERAGE($D$5:$D$14)</f>
        <v/>
      </c>
      <c r="E19" s="12">
        <f>AVERAGE($E$5:$E$14)</f>
        <v/>
      </c>
    </row>
    <row r="20">
      <c r="A20" s="9" t="inlineStr">
        <is>
          <t>Min</t>
        </is>
      </c>
      <c r="B20" s="10">
        <f>MIN($B$5:$B$14)</f>
        <v/>
      </c>
      <c r="C20" s="10">
        <f>MIN($C$5:$C$14)</f>
        <v/>
      </c>
      <c r="D20" s="10">
        <f>MIN($D$5:$D$14)</f>
        <v/>
      </c>
      <c r="E20" s="10">
        <f>MIN($E$5:$E$14)</f>
        <v/>
      </c>
    </row>
    <row r="21">
      <c r="A21" s="9" t="inlineStr">
        <is>
          <t>Max</t>
        </is>
      </c>
      <c r="B21" s="10">
        <f>MAX($B$5:$B$14)</f>
        <v/>
      </c>
      <c r="C21" s="10">
        <f>MAX($C$5:$C$14)</f>
        <v/>
      </c>
      <c r="D21" s="10">
        <f>MAX($D$5:$D$14)</f>
        <v/>
      </c>
      <c r="E21" s="10">
        <f>MAX($E$5:$E$14)</f>
        <v/>
      </c>
    </row>
    <row r="22">
      <c r="A22" s="9" t="inlineStr">
        <is>
          <t>25th Percentile</t>
        </is>
      </c>
      <c r="B22" s="13">
        <f>PERCENTILE.INC($B$5:$B$14,0.25)</f>
        <v/>
      </c>
      <c r="C22" s="13">
        <f>PERCENTILE.INC($C$5:$C$14,0.25)</f>
        <v/>
      </c>
      <c r="D22" s="13">
        <f>PERCENTILE.INC($D$5:$D$14,0.25)</f>
        <v/>
      </c>
      <c r="E22" s="13">
        <f>PERCENTILE.INC($E$5:$E$14,0.25)</f>
        <v/>
      </c>
    </row>
    <row r="23">
      <c r="A23" s="9" t="inlineStr">
        <is>
          <t>75th Percentile</t>
        </is>
      </c>
      <c r="B23" s="13">
        <f>PERCENTILE.INC($B$5:$B$14,0.75)</f>
        <v/>
      </c>
      <c r="C23" s="13">
        <f>PERCENTILE.INC($C$5:$C$14,0.75)</f>
        <v/>
      </c>
      <c r="D23" s="13">
        <f>PERCENTILE.INC($D$5:$D$14,0.75)</f>
        <v/>
      </c>
      <c r="E23" s="13">
        <f>PERCENTILE.INC($E$5:$E$14,0.75)</f>
        <v/>
      </c>
    </row>
    <row r="25">
      <c r="A25" s="11" t="inlineStr">
        <is>
          <t>Selected Multiple (for Implied Valuation)</t>
        </is>
      </c>
      <c r="B25" s="14">
        <f>IF(Assumptions!$B$8=1,$B$18,$B$19)</f>
        <v/>
      </c>
      <c r="C25" s="14">
        <f>IF(Assumptions!$B$8=1,$C$18,$C$19)</f>
        <v/>
      </c>
      <c r="D25" s="14">
        <f>IF(Assumptions!$B$8=1,$D$18,$D$19)</f>
        <v/>
      </c>
      <c r="E25" s="14">
        <f>IF(Assumptions!$B$8=1,$E$18,$E$19)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Implied Valuation — Sava Industrial Co.Ltd</t>
        </is>
      </c>
    </row>
    <row r="2">
      <c r="A2" t="inlineStr">
        <is>
          <t>Apply peer multiples to Sava LTM metrics | Bridge EV ↔ Equity via net debt</t>
        </is>
      </c>
    </row>
    <row r="4">
      <c r="A4" s="2" t="inlineStr">
        <is>
          <t>SAVA LTM METRICS (FROM ASSUMPTIONS)</t>
        </is>
      </c>
      <c r="B4" s="3" t="n"/>
      <c r="C4" s="3" t="n"/>
    </row>
    <row r="5">
      <c r="A5" t="inlineStr">
        <is>
          <t>Revenue</t>
        </is>
      </c>
      <c r="B5" s="6">
        <f>Assumptions!B11</f>
        <v/>
      </c>
    </row>
    <row r="6">
      <c r="A6" t="inlineStr">
        <is>
          <t>EBITDA</t>
        </is>
      </c>
      <c r="B6" s="6">
        <f>Assumptions!B12</f>
        <v/>
      </c>
    </row>
    <row r="7">
      <c r="A7" t="inlineStr">
        <is>
          <t>Net Income</t>
        </is>
      </c>
      <c r="B7" s="6">
        <f>Assumptions!B13</f>
        <v/>
      </c>
    </row>
    <row r="8">
      <c r="A8" t="inlineStr">
        <is>
          <t>Book Equity</t>
        </is>
      </c>
      <c r="B8" s="6">
        <f>Assumptions!B14</f>
        <v/>
      </c>
    </row>
    <row r="9">
      <c r="A9" t="inlineStr">
        <is>
          <t>Net Debt</t>
        </is>
      </c>
      <c r="B9" s="6">
        <f>Assumptions!B20</f>
        <v/>
      </c>
    </row>
    <row r="10">
      <c r="A10" t="inlineStr">
        <is>
          <t>Shares Outstanding (M)</t>
        </is>
      </c>
      <c r="B10" s="6">
        <f>Assumptions!B15</f>
        <v/>
      </c>
    </row>
    <row r="12">
      <c r="A12" s="2" t="inlineStr">
        <is>
          <t>IMPLIED ENTERPRISE VALUE (EV-BASED MULTIPLES)</t>
        </is>
      </c>
      <c r="B12" s="3" t="n"/>
      <c r="C12" s="3" t="n"/>
      <c r="D12" s="3" t="n"/>
    </row>
    <row r="13">
      <c r="A13" s="7" t="inlineStr">
        <is>
          <t>Method</t>
        </is>
      </c>
      <c r="B13" s="7" t="inlineStr">
        <is>
          <t>Peer Multiple</t>
        </is>
      </c>
      <c r="C13" s="7" t="inlineStr">
        <is>
          <t>Implied EV</t>
        </is>
      </c>
      <c r="D13" s="7" t="inlineStr">
        <is>
          <t>Implied Equity</t>
        </is>
      </c>
    </row>
    <row r="14">
      <c r="A14" t="inlineStr">
        <is>
          <t>EV / Revenue</t>
        </is>
      </c>
      <c r="B14" s="10">
        <f>Multiples!B25</f>
        <v/>
      </c>
      <c r="C14" s="8">
        <f>B14*Assumptions!B11</f>
        <v/>
      </c>
      <c r="D14" s="8">
        <f>C14-Assumptions!B20</f>
        <v/>
      </c>
    </row>
    <row r="15">
      <c r="A15" t="inlineStr">
        <is>
          <t>EV / EBITDA</t>
        </is>
      </c>
      <c r="B15" s="10">
        <f>Multiples!C25</f>
        <v/>
      </c>
      <c r="C15" s="8">
        <f>B15*Assumptions!B12</f>
        <v/>
      </c>
      <c r="D15" s="8">
        <f>C15-Assumptions!B20</f>
        <v/>
      </c>
    </row>
    <row r="17">
      <c r="A17" s="2" t="inlineStr">
        <is>
          <t>IMPLIED EQUITY VALUE (EQUITY-BASED MULTIPLES)</t>
        </is>
      </c>
      <c r="B17" s="3" t="n"/>
      <c r="C17" s="3" t="n"/>
      <c r="D17" s="3" t="n"/>
    </row>
    <row r="18">
      <c r="A18" s="7" t="inlineStr">
        <is>
          <t>Method</t>
        </is>
      </c>
      <c r="B18" s="7" t="inlineStr">
        <is>
          <t>Peer Multiple</t>
        </is>
      </c>
      <c r="C18" s="7" t="inlineStr">
        <is>
          <t>Implied Equity</t>
        </is>
      </c>
      <c r="D18" s="7" t="inlineStr">
        <is>
          <t>Implied EV</t>
        </is>
      </c>
    </row>
    <row r="19">
      <c r="A19" t="inlineStr">
        <is>
          <t>P / E</t>
        </is>
      </c>
      <c r="B19" s="10">
        <f>Multiples!D25</f>
        <v/>
      </c>
      <c r="C19" s="8">
        <f>B19*Assumptions!B13</f>
        <v/>
      </c>
      <c r="D19" s="8">
        <f>C19+Assumptions!B20</f>
        <v/>
      </c>
    </row>
    <row r="20">
      <c r="A20" t="inlineStr">
        <is>
          <t>P / B</t>
        </is>
      </c>
      <c r="B20" s="10">
        <f>Multiples!E25</f>
        <v/>
      </c>
      <c r="C20" s="8">
        <f>B20*Assumptions!B14</f>
        <v/>
      </c>
      <c r="D20" s="8">
        <f>C20+Assumptions!B20</f>
        <v/>
      </c>
    </row>
    <row r="22">
      <c r="A22" s="2" t="inlineStr">
        <is>
          <t>BLENDED COMP SUMMARY</t>
        </is>
      </c>
      <c r="B22" s="3" t="n"/>
      <c r="C22" s="3" t="n"/>
      <c r="D22" s="3" t="n"/>
    </row>
    <row r="23">
      <c r="A23" t="inlineStr">
        <is>
          <t>Average Implied EV (4 methods)</t>
        </is>
      </c>
      <c r="B23" s="15">
        <f>AVERAGE(C14,C15,D19,D20)</f>
        <v/>
      </c>
    </row>
    <row r="24">
      <c r="A24" t="inlineStr">
        <is>
          <t>Average Implied Equity (4 methods)</t>
        </is>
      </c>
      <c r="B24" s="15">
        <f>AVERAGE(D14,D15,C19,C20)</f>
        <v/>
      </c>
    </row>
    <row r="25">
      <c r="A25" t="inlineStr">
        <is>
          <t>Implied Share Price (avg equity ÷ shares)</t>
        </is>
      </c>
      <c r="B25" s="16">
        <f>IF(Assumptions!B15=0,0,B24/Assumptions!B15)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Football Field — Valuation Range Summary</t>
        </is>
      </c>
    </row>
    <row r="2">
      <c r="A2" t="inlineStr">
        <is>
          <t>Low / Mid / High implied EV ($M) by method | Chart-ready data for horizontal bar</t>
        </is>
      </c>
    </row>
    <row r="4">
      <c r="A4" s="7" t="inlineStr">
        <is>
          <t>Valuation Method</t>
        </is>
      </c>
      <c r="B4" s="7" t="inlineStr">
        <is>
          <t>Low (EV)</t>
        </is>
      </c>
      <c r="C4" s="7" t="inlineStr">
        <is>
          <t>Mid (EV)</t>
        </is>
      </c>
      <c r="D4" s="7" t="inlineStr">
        <is>
          <t>High (EV)</t>
        </is>
      </c>
      <c r="E4" s="7" t="inlineStr">
        <is>
          <t>Low (Equity)</t>
        </is>
      </c>
      <c r="F4" s="7" t="inlineStr">
        <is>
          <t>Mid (Equity)</t>
        </is>
      </c>
      <c r="G4" s="7" t="inlineStr">
        <is>
          <t>High (Equity)</t>
        </is>
      </c>
    </row>
    <row r="5">
      <c r="A5" t="inlineStr">
        <is>
          <t>EV / Revenue</t>
        </is>
      </c>
      <c r="B5" s="8">
        <f>Multiples!B22*Assumptions!B11</f>
        <v/>
      </c>
      <c r="C5" s="8">
        <f>Multiples!B18*Assumptions!B11</f>
        <v/>
      </c>
      <c r="D5" s="8">
        <f>Multiples!B23*Assumptions!B11</f>
        <v/>
      </c>
      <c r="E5" s="8">
        <f>B5-Assumptions!B20</f>
        <v/>
      </c>
      <c r="F5" s="8">
        <f>C5-Assumptions!B20</f>
        <v/>
      </c>
      <c r="G5" s="8">
        <f>D5-Assumptions!B20</f>
        <v/>
      </c>
    </row>
    <row r="6">
      <c r="A6" t="inlineStr">
        <is>
          <t>EV / EBITDA</t>
        </is>
      </c>
      <c r="B6" s="8">
        <f>Multiples!C22*Assumptions!B12</f>
        <v/>
      </c>
      <c r="C6" s="8">
        <f>Multiples!C18*Assumptions!B12</f>
        <v/>
      </c>
      <c r="D6" s="8">
        <f>Multiples!C23*Assumptions!B12</f>
        <v/>
      </c>
      <c r="E6" s="8">
        <f>B6-Assumptions!B20</f>
        <v/>
      </c>
      <c r="F6" s="8">
        <f>C6-Assumptions!B20</f>
        <v/>
      </c>
      <c r="G6" s="8">
        <f>D6-Assumptions!B20</f>
        <v/>
      </c>
    </row>
    <row r="7">
      <c r="A7" t="inlineStr">
        <is>
          <t>P / E → EV</t>
        </is>
      </c>
      <c r="B7" s="8">
        <f>Multiples!D22*Assumptions!B13+Assumptions!B20</f>
        <v/>
      </c>
      <c r="C7" s="8">
        <f>Multiples!D18*Assumptions!B13+Assumptions!B20</f>
        <v/>
      </c>
      <c r="D7" s="8">
        <f>Multiples!D23*Assumptions!B13+Assumptions!B20</f>
        <v/>
      </c>
      <c r="E7" s="8">
        <f>B7-Assumptions!B20</f>
        <v/>
      </c>
      <c r="F7" s="8">
        <f>C7-Assumptions!B20</f>
        <v/>
      </c>
      <c r="G7" s="8">
        <f>D7-Assumptions!B20</f>
        <v/>
      </c>
    </row>
    <row r="8">
      <c r="A8" t="inlineStr">
        <is>
          <t>P / B → EV</t>
        </is>
      </c>
      <c r="B8" s="8">
        <f>Multiples!E22*Assumptions!B14+Assumptions!B20</f>
        <v/>
      </c>
      <c r="C8" s="8">
        <f>Multiples!E18*Assumptions!B14+Assumptions!B20</f>
        <v/>
      </c>
      <c r="D8" s="8">
        <f>Multiples!E23*Assumptions!B14+Assumptions!B20</f>
        <v/>
      </c>
      <c r="E8" s="8">
        <f>B8-Assumptions!B20</f>
        <v/>
      </c>
      <c r="F8" s="8">
        <f>C8-Assumptions!B20</f>
        <v/>
      </c>
      <c r="G8" s="8">
        <f>D8-Assumptions!B20</f>
        <v/>
      </c>
    </row>
    <row r="10">
      <c r="A10" s="2" t="inlineStr">
        <is>
          <t>COMPOSITE RANGES</t>
        </is>
      </c>
      <c r="B10" s="3" t="n"/>
      <c r="C10" s="3" t="n"/>
      <c r="D10" s="3" t="n"/>
      <c r="E10" s="3" t="n"/>
      <c r="F10" s="3" t="n"/>
      <c r="G10" s="3" t="n"/>
    </row>
    <row r="11">
      <c r="A11" s="11" t="inlineStr">
        <is>
          <t>All Comps (min of lows / median of mids / max of highs)</t>
        </is>
      </c>
      <c r="B11" s="15">
        <f>MIN(B5:B8)</f>
        <v/>
      </c>
      <c r="C11" s="15">
        <f>AVERAGE(C5:C8)</f>
        <v/>
      </c>
      <c r="D11" s="15">
        <f>MAX(D5:D8)</f>
        <v/>
      </c>
      <c r="E11" s="15">
        <f>MIN(E5:E8)</f>
        <v/>
      </c>
      <c r="F11" s="15">
        <f>AVERAGE(F5:F8)</f>
        <v/>
      </c>
      <c r="G11" s="15">
        <f>MAX(G5:G8)</f>
        <v/>
      </c>
    </row>
    <row r="13">
      <c r="A13" s="2" t="inlineStr">
        <is>
          <t>BENCHMARK COMPARISON</t>
        </is>
      </c>
      <c r="B13" s="3" t="n"/>
      <c r="C13" s="3" t="n"/>
      <c r="D13" s="3" t="n"/>
    </row>
    <row r="14">
      <c r="A14" t="inlineStr">
        <is>
          <t>DCF Enterprise Value (Demo #2)</t>
        </is>
      </c>
      <c r="B14" s="5">
        <f>Assumptions!B23</f>
        <v/>
      </c>
    </row>
    <row r="15">
      <c r="A15" t="inlineStr">
        <is>
          <t>Comps Mid EV (composite)</t>
        </is>
      </c>
      <c r="B15" s="6">
        <f>C11</f>
        <v/>
      </c>
    </row>
    <row r="16">
      <c r="A16" t="inlineStr">
        <is>
          <t>Comps vs DCF (Mid − DCF)</t>
        </is>
      </c>
      <c r="B16" s="17">
        <f>C11-Assumptions!B23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Dashboard — Trading Comps | Sava Industrial Co.Ltd</t>
        </is>
      </c>
    </row>
    <row r="2">
      <c r="A2" t="inlineStr">
        <is>
          <t>Peer median/mean multiples → implied valuation | USD ($M) except share price</t>
        </is>
      </c>
    </row>
    <row r="4">
      <c r="A4" s="18" t="inlineStr">
        <is>
          <t>Metric</t>
        </is>
      </c>
      <c r="B4" s="18" t="inlineStr">
        <is>
          <t>Value</t>
        </is>
      </c>
    </row>
    <row r="5">
      <c r="A5" t="inlineStr">
        <is>
          <t>Peer Count</t>
        </is>
      </c>
      <c r="B5" s="19">
        <f>'Peer Data'!B17</f>
        <v/>
      </c>
    </row>
    <row r="6">
      <c r="A6" t="inlineStr">
        <is>
          <t>Statistic Used</t>
        </is>
      </c>
      <c r="B6">
        <f>'Multiples'!B17</f>
        <v/>
      </c>
    </row>
    <row r="7">
      <c r="A7" t="inlineStr">
        <is>
          <t>Sava Revenue (LTM)</t>
        </is>
      </c>
      <c r="B7" s="6">
        <f>Assumptions!B11</f>
        <v/>
      </c>
    </row>
    <row r="8">
      <c r="A8" t="inlineStr">
        <is>
          <t>Sava EBITDA (LTM)</t>
        </is>
      </c>
      <c r="B8" s="6">
        <f>Assumptions!B12</f>
        <v/>
      </c>
    </row>
    <row r="9">
      <c r="A9" t="inlineStr">
        <is>
          <t>Sava Net Income (LTM)</t>
        </is>
      </c>
      <c r="B9" s="6">
        <f>Assumptions!B13</f>
        <v/>
      </c>
    </row>
    <row r="10">
      <c r="A10" t="inlineStr">
        <is>
          <t>Peer Median EV/Revenue</t>
        </is>
      </c>
      <c r="B10" s="13">
        <f>Multiples!B18</f>
        <v/>
      </c>
    </row>
    <row r="11">
      <c r="A11" t="inlineStr">
        <is>
          <t>Peer Median EV/EBITDA</t>
        </is>
      </c>
      <c r="B11" s="13">
        <f>Multiples!C18</f>
        <v/>
      </c>
    </row>
    <row r="12">
      <c r="A12" t="inlineStr">
        <is>
          <t>Peer Median P/E</t>
        </is>
      </c>
      <c r="B12" s="13">
        <f>Multiples!D18</f>
        <v/>
      </c>
    </row>
    <row r="13">
      <c r="A13" t="inlineStr">
        <is>
          <t>Peer Median P/B</t>
        </is>
      </c>
      <c r="B13" s="13">
        <f>Multiples!E18</f>
        <v/>
      </c>
    </row>
    <row r="14">
      <c r="A14" t="inlineStr">
        <is>
          <t>Selected EV/Revenue</t>
        </is>
      </c>
      <c r="B14" s="13">
        <f>Multiples!B25</f>
        <v/>
      </c>
    </row>
    <row r="15">
      <c r="A15" t="inlineStr">
        <is>
          <t>Selected EV/EBITDA</t>
        </is>
      </c>
      <c r="B15" s="13">
        <f>Multiples!C25</f>
        <v/>
      </c>
    </row>
    <row r="16">
      <c r="A16" t="inlineStr">
        <is>
          <t>Implied EV (EV/EBITDA)</t>
        </is>
      </c>
      <c r="B16" s="6">
        <f>'Implied Valuation'!C15</f>
        <v/>
      </c>
    </row>
    <row r="17">
      <c r="A17" t="inlineStr">
        <is>
          <t>Implied EV (P/E)</t>
        </is>
      </c>
      <c r="B17" s="6">
        <f>'Implied Valuation'!D19</f>
        <v/>
      </c>
    </row>
    <row r="18">
      <c r="A18" t="inlineStr">
        <is>
          <t>Average Implied EV</t>
        </is>
      </c>
      <c r="B18" s="15">
        <f>'Implied Valuation'!B23</f>
        <v/>
      </c>
    </row>
    <row r="19">
      <c r="A19" t="inlineStr">
        <is>
          <t>Average Implied Equity</t>
        </is>
      </c>
      <c r="B19" s="15">
        <f>'Implied Valuation'!B24</f>
        <v/>
      </c>
    </row>
    <row r="20">
      <c r="A20" t="inlineStr">
        <is>
          <t>Implied Share Price</t>
        </is>
      </c>
      <c r="B20" s="16">
        <f>'Implied Valuation'!B25</f>
        <v/>
      </c>
    </row>
    <row r="21">
      <c r="A21" t="inlineStr">
        <is>
          <t>DCF Reference EV</t>
        </is>
      </c>
      <c r="B21" s="6">
        <f>Assumptions!B23</f>
        <v/>
      </c>
    </row>
    <row r="22">
      <c r="A22" t="inlineStr">
        <is>
          <t>Comps Composite Mid EV</t>
        </is>
      </c>
      <c r="B22" s="6">
        <f>'Football Field'!C11</f>
        <v/>
      </c>
    </row>
    <row r="24">
      <c r="A24" s="11" t="inlineStr">
        <is>
          <t>Notes</t>
        </is>
      </c>
    </row>
    <row r="25">
      <c r="A25" t="inlineStr">
        <is>
          <t>• Sava LTM metrics aligned with Demo #1 (3-Statement) FY2023A.</t>
        </is>
      </c>
    </row>
    <row r="26">
      <c r="A26" t="inlineStr">
        <is>
          <t>• Toggle Median vs Mean on Assumptions!B8.</t>
        </is>
      </c>
    </row>
    <row r="27">
      <c r="A27" t="inlineStr">
        <is>
          <t>• Football Field uses 25th / median / 75th percentile peer multiples.</t>
        </is>
      </c>
    </row>
    <row r="28">
      <c r="A28" t="inlineStr">
        <is>
          <t>• DCF reference from Demo #2 for triangulation (not linked live).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2026-09-17T14:01:04Z</dcterms:created>
  <dcterms:modified xsi:type="dcterms:W3CDTF">2026-09-17T14:01:04Z</dcterms:modified>
</cp:coreProperties>
</file>