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Scenarios" sheetId="2" state="visible" r:id="rId2"/>
    <sheet name="3-Statement Summary" sheetId="3" state="visible" r:id="rId3"/>
    <sheet name="DCF Impact" sheetId="4" state="visible" r:id="rId4"/>
    <sheet name="Data Tables" sheetId="5" state="visible" r:id="rId5"/>
    <sheet name="Tornado" sheetId="6" state="visible" r:id="rId6"/>
    <sheet name="Dashboar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x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color rgb="000000FF"/>
    </font>
    <font>
      <color rgb="0000000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9E2F3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2" fillId="3" borderId="0" pivotButton="0" quotePrefix="0" xfId="0"/>
    <xf numFmtId="0" fontId="0" fillId="3" borderId="0" pivotButton="0" quotePrefix="0" xfId="0"/>
    <xf numFmtId="1" fontId="4" fillId="0" borderId="0" pivotButton="0" quotePrefix="0" xfId="0"/>
    <xf numFmtId="0" fontId="5" fillId="0" borderId="0" pivotButton="0" quotePrefix="0" xfId="0"/>
    <xf numFmtId="0" fontId="2" fillId="4" borderId="0" pivotButton="0" quotePrefix="0" xfId="0"/>
    <xf numFmtId="164" fontId="4" fillId="0" borderId="0" pivotButton="0" quotePrefix="0" xfId="0"/>
    <xf numFmtId="165" fontId="4" fillId="0" borderId="0" pivotButton="0" quotePrefix="0" xfId="0"/>
    <xf numFmtId="2" fontId="4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165" fontId="2" fillId="0" borderId="0" pivotButton="0" quotePrefix="0" xfId="0"/>
    <xf numFmtId="165" fontId="2" fillId="5" borderId="0" pivotButton="0" quotePrefix="0" xfId="0"/>
    <xf numFmtId="166" fontId="0" fillId="0" borderId="0" pivotButton="0" quotePrefix="0" xfId="0"/>
    <xf numFmtId="4" fontId="2" fillId="0" borderId="0" pivotButton="0" quotePrefix="0" xfId="0"/>
    <xf numFmtId="164" fontId="4" fillId="3" borderId="0" pivotButton="0" quotePrefix="0" xfId="0"/>
    <xf numFmtId="165" fontId="0" fillId="0" borderId="1" pivotButton="0" quotePrefix="0" xfId="0"/>
    <xf numFmtId="164" fontId="4" fillId="4" borderId="0" pivotButton="0" quotePrefix="0" xfId="0"/>
    <xf numFmtId="0" fontId="3" fillId="2" borderId="0" pivotButton="0" quotePrefix="0" xfId="0"/>
    <xf numFmtId="4" fontId="2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Enterprise Value by Scenario ($M)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'Dashboard'!$B$26:$D$26</f>
            </numRef>
          </cat>
          <val>
            <numRef>
              <f>'Dashboard'!$B$27:$D$27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USD ($M)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Tornado — EV Sensitivity (Top 5 Drivers)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>
              <a:prstDash val="solid"/>
            </a:ln>
          </spPr>
          <cat>
            <numRef>
              <f>'Dashboard'!$A$49:$A$53</f>
            </numRef>
          </cat>
          <val>
            <numRef>
              <f>'Dashboard'!$D$49:$D$53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Enterprise Value ($M)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Driver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29</row>
      <rowOff>0</rowOff>
    </from>
    <ext cx="648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56</row>
      <rowOff>0</rowOff>
    </from>
    <ext cx="6480000" cy="36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9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Sava Industrial Co.Ltd — Scenario &amp; Sensitivity Assumptions</t>
        </is>
      </c>
    </row>
    <row r="2">
      <c r="A2" t="inlineStr">
        <is>
          <t>Scenario toggle + shared inputs | Full matrix on Scenarios tab | USD ($M)</t>
        </is>
      </c>
    </row>
    <row r="3">
      <c r="A3" s="2" t="inlineStr">
        <is>
          <t>USD ($M)</t>
        </is>
      </c>
      <c r="B3" s="3" t="inlineStr">
        <is>
          <t>FY2023A</t>
        </is>
      </c>
      <c r="C3" s="3" t="inlineStr">
        <is>
          <t>FY2024E</t>
        </is>
      </c>
      <c r="D3" s="3" t="inlineStr">
        <is>
          <t>FY2025E</t>
        </is>
      </c>
      <c r="E3" s="3" t="inlineStr">
        <is>
          <t>FY2026E</t>
        </is>
      </c>
      <c r="F3" s="3" t="inlineStr">
        <is>
          <t>FY2027E</t>
        </is>
      </c>
      <c r="G3" s="3" t="inlineStr">
        <is>
          <t>FY2028E</t>
        </is>
      </c>
    </row>
    <row r="5">
      <c r="A5" s="4" t="inlineStr">
        <is>
          <t>SCENARIO SELECTOR</t>
        </is>
      </c>
      <c r="B5" s="5" t="inlineStr">
        <is>
          <t>CHỌN KỊCH BẢN</t>
        </is>
      </c>
      <c r="C5" s="5" t="n"/>
      <c r="D5" s="5" t="n"/>
      <c r="E5" s="5" t="n"/>
      <c r="F5" s="5" t="n"/>
      <c r="G5" s="5" t="n"/>
      <c r="H5" s="5" t="n"/>
    </row>
    <row r="6">
      <c r="A6" t="inlineStr">
        <is>
          <t>Active Scenario (1=Base, 2=Upside, 3=Downside)</t>
        </is>
      </c>
      <c r="B6" t="inlineStr">
        <is>
          <t>Kịch bản (1=Cơ sở, 2=Tăng, 3=Giảm)</t>
        </is>
      </c>
      <c r="C6" s="6" t="n">
        <v>1</v>
      </c>
    </row>
    <row r="7">
      <c r="A7" t="inlineStr">
        <is>
          <t>Active Scenario Name</t>
        </is>
      </c>
      <c r="B7" t="inlineStr">
        <is>
          <t>Tên kịch bản</t>
        </is>
      </c>
      <c r="C7" s="7">
        <f>CHOOSE(Assumptions!$C$6,"Base","Upside","Downside")</f>
        <v/>
      </c>
    </row>
    <row r="9">
      <c r="A9" s="4" t="inlineStr">
        <is>
          <t>SCENARIO DRIVERS</t>
        </is>
      </c>
      <c r="B9" s="5" t="inlineStr">
        <is>
          <t>DRIVER THEO KỊCH BẢN</t>
        </is>
      </c>
      <c r="C9" s="5" t="n"/>
      <c r="D9" s="5" t="n"/>
      <c r="E9" s="5" t="n"/>
      <c r="F9" s="5" t="n"/>
      <c r="G9" s="5" t="n"/>
      <c r="H9" s="5" t="n"/>
    </row>
    <row r="10">
      <c r="A10" t="inlineStr">
        <is>
          <t>Driver</t>
        </is>
      </c>
      <c r="B10" t="inlineStr">
        <is>
          <t>Driver</t>
        </is>
      </c>
      <c r="C10" s="8" t="inlineStr">
        <is>
          <t>Base</t>
        </is>
      </c>
      <c r="D10" s="8" t="inlineStr">
        <is>
          <t>Upside</t>
        </is>
      </c>
      <c r="E10" s="8" t="inlineStr">
        <is>
          <t>Downside</t>
        </is>
      </c>
    </row>
    <row r="11">
      <c r="A11" t="inlineStr">
        <is>
          <t>COGS % of Revenue</t>
        </is>
      </c>
      <c r="B11" t="inlineStr">
        <is>
          <t>Giá vốn / Doanh thu %</t>
        </is>
      </c>
      <c r="C11" s="9" t="n">
        <v>0.65</v>
      </c>
      <c r="D11" s="9" t="n">
        <v>0.62</v>
      </c>
      <c r="E11" s="9" t="n">
        <v>0.68</v>
      </c>
    </row>
    <row r="12">
      <c r="A12" t="inlineStr">
        <is>
          <t>SG&amp;A % of Revenue</t>
        </is>
      </c>
      <c r="B12" t="inlineStr">
        <is>
          <t>SG&amp;A / Doanh thu %</t>
        </is>
      </c>
      <c r="C12" s="9" t="n">
        <v>0.12</v>
      </c>
      <c r="D12" s="9" t="n">
        <v>0.11</v>
      </c>
      <c r="E12" s="9" t="n">
        <v>0.14</v>
      </c>
    </row>
    <row r="13">
      <c r="A13" t="inlineStr">
        <is>
          <t>WACC (valuation override)</t>
        </is>
      </c>
      <c r="B13" t="inlineStr">
        <is>
          <t>WACC (ghi đè định giá)</t>
        </is>
      </c>
      <c r="C13" s="9" t="n">
        <v>0.093</v>
      </c>
      <c r="D13" s="9" t="n">
        <v>0.08500000000000001</v>
      </c>
      <c r="E13" s="9" t="n">
        <v>0.105</v>
      </c>
    </row>
    <row r="14">
      <c r="A14" t="inlineStr">
        <is>
          <t>Terminal Growth Rate (g)</t>
        </is>
      </c>
      <c r="B14" t="inlineStr">
        <is>
          <t>Tăng trưởng vĩnh viễn (g)</t>
        </is>
      </c>
      <c r="C14" s="9" t="n">
        <v>0.025</v>
      </c>
      <c r="D14" s="9" t="n">
        <v>0.03</v>
      </c>
      <c r="E14" s="9" t="n">
        <v>0.015</v>
      </c>
    </row>
    <row r="16">
      <c r="A16" s="4" t="inlineStr">
        <is>
          <t>REVENUE GROWTH BY YEAR (FY2024E–FY2028E)</t>
        </is>
      </c>
      <c r="B16" s="5" t="inlineStr">
        <is>
          <t>TĂNG TRƯỞNG DT THEO NĂM (FY2024E–FY2028E)</t>
        </is>
      </c>
      <c r="C16" s="5" t="n"/>
      <c r="D16" s="5" t="n"/>
      <c r="E16" s="5" t="n"/>
      <c r="F16" s="5" t="n"/>
      <c r="G16" s="5" t="n"/>
      <c r="H16" s="5" t="n"/>
    </row>
    <row r="17">
      <c r="A17" t="inlineStr">
        <is>
          <t>Scenario / Year</t>
        </is>
      </c>
      <c r="B17" t="inlineStr">
        <is>
          <t>Kịch bản / Năm</t>
        </is>
      </c>
      <c r="C17" s="2" t="inlineStr">
        <is>
          <t>FY2024E</t>
        </is>
      </c>
      <c r="D17" s="2" t="inlineStr">
        <is>
          <t>FY2025E</t>
        </is>
      </c>
      <c r="E17" s="2" t="inlineStr">
        <is>
          <t>FY2026E</t>
        </is>
      </c>
      <c r="F17" s="2" t="inlineStr">
        <is>
          <t>FY2027E</t>
        </is>
      </c>
      <c r="G17" s="2" t="inlineStr">
        <is>
          <t>FY2028E</t>
        </is>
      </c>
    </row>
    <row r="18">
      <c r="A18" t="inlineStr">
        <is>
          <t>Growth Base</t>
        </is>
      </c>
      <c r="B18" t="inlineStr">
        <is>
          <t>Tăng trưởng — Cơ sở</t>
        </is>
      </c>
      <c r="C18" s="9" t="n">
        <v>0.06</v>
      </c>
      <c r="D18" s="9" t="n">
        <v>0.055</v>
      </c>
      <c r="E18" s="9" t="n">
        <v>0.05</v>
      </c>
      <c r="F18" s="9" t="n">
        <v>0.045</v>
      </c>
      <c r="G18" s="9" t="n">
        <v>0.04</v>
      </c>
    </row>
    <row r="19">
      <c r="A19" t="inlineStr">
        <is>
          <t>Growth Upside</t>
        </is>
      </c>
      <c r="B19" t="inlineStr">
        <is>
          <t>Tăng trưởng — Tăng</t>
        </is>
      </c>
      <c r="C19" s="9" t="n">
        <v>0.08</v>
      </c>
      <c r="D19" s="9" t="n">
        <v>0.075</v>
      </c>
      <c r="E19" s="9" t="n">
        <v>0.07000000000000001</v>
      </c>
      <c r="F19" s="9" t="n">
        <v>0.065</v>
      </c>
      <c r="G19" s="9" t="n">
        <v>0.06</v>
      </c>
    </row>
    <row r="20">
      <c r="A20" t="inlineStr">
        <is>
          <t>Growth Downside</t>
        </is>
      </c>
      <c r="B20" t="inlineStr">
        <is>
          <t>Tăng trưởng — Giảm</t>
        </is>
      </c>
      <c r="C20" s="9" t="n">
        <v>0.035</v>
      </c>
      <c r="D20" s="9" t="n">
        <v>0.03</v>
      </c>
      <c r="E20" s="9" t="n">
        <v>0.025</v>
      </c>
      <c r="F20" s="9" t="n">
        <v>0.02</v>
      </c>
      <c r="G20" s="9" t="n">
        <v>0.015</v>
      </c>
    </row>
    <row r="22">
      <c r="A22" s="4" t="inlineStr">
        <is>
          <t>OPERATING DRIVERS (BASE CASE REFERENCE)</t>
        </is>
      </c>
      <c r="B22" s="5" t="n"/>
      <c r="C22" s="5" t="n"/>
      <c r="D22" s="5" t="n"/>
      <c r="E22" s="5" t="n"/>
      <c r="F22" s="5" t="n"/>
      <c r="G22" s="5" t="n"/>
    </row>
    <row r="23">
      <c r="A23" t="inlineStr">
        <is>
          <t>Revenue (FY2023A)</t>
        </is>
      </c>
      <c r="B23" s="10" t="n">
        <v>480</v>
      </c>
    </row>
    <row r="24">
      <c r="A24" t="inlineStr">
        <is>
          <t>COGS % of Revenue (Base reference)</t>
        </is>
      </c>
      <c r="B24" s="9" t="n">
        <v>0.65</v>
      </c>
    </row>
    <row r="25">
      <c r="A25" t="inlineStr">
        <is>
          <t>SG&amp;A % of Revenue (Base reference)</t>
        </is>
      </c>
      <c r="B25" s="9" t="n">
        <v>0.12</v>
      </c>
    </row>
    <row r="26">
      <c r="A26" t="inlineStr">
        <is>
          <t>Tax Rate</t>
        </is>
      </c>
      <c r="B26" s="9" t="n">
        <v>0.25</v>
      </c>
    </row>
    <row r="28">
      <c r="A28" s="4" t="inlineStr">
        <is>
          <t>WORKING CAPITAL (DAYS)</t>
        </is>
      </c>
      <c r="B28" s="5" t="n"/>
      <c r="C28" s="5" t="n"/>
      <c r="D28" s="5" t="n"/>
      <c r="E28" s="5" t="n"/>
      <c r="F28" s="5" t="n"/>
      <c r="G28" s="5" t="n"/>
    </row>
    <row r="29">
      <c r="A29" t="inlineStr">
        <is>
          <t>Accounts Receivable Days</t>
        </is>
      </c>
      <c r="B29" s="6" t="n">
        <v>49</v>
      </c>
    </row>
    <row r="30">
      <c r="A30" t="inlineStr">
        <is>
          <t>Inventory Days</t>
        </is>
      </c>
      <c r="B30" s="6" t="n">
        <v>100</v>
      </c>
    </row>
    <row r="31">
      <c r="A31" t="inlineStr">
        <is>
          <t>Accounts Payable Days</t>
        </is>
      </c>
      <c r="B31" s="6" t="n">
        <v>49</v>
      </c>
    </row>
    <row r="33">
      <c r="A33" s="4" t="inlineStr">
        <is>
          <t>CAPEX &amp; DEPRECIATION</t>
        </is>
      </c>
      <c r="B33" s="5" t="n"/>
      <c r="C33" s="5" t="n"/>
      <c r="D33" s="5" t="n"/>
      <c r="E33" s="5" t="n"/>
      <c r="F33" s="5" t="n"/>
      <c r="G33" s="5" t="n"/>
    </row>
    <row r="34">
      <c r="A34" t="inlineStr">
        <is>
          <t>CapEx % of Revenue</t>
        </is>
      </c>
      <c r="B34" s="9" t="n">
        <v>0.08</v>
      </c>
    </row>
    <row r="35">
      <c r="A35" t="inlineStr">
        <is>
          <t>D&amp;A % of Beginning Net PP&amp;E</t>
        </is>
      </c>
      <c r="B35" s="9" t="n">
        <v>0.083</v>
      </c>
    </row>
    <row r="36">
      <c r="A36" t="inlineStr">
        <is>
          <t>Net PP&amp;E (FY2023A)</t>
        </is>
      </c>
      <c r="B36" s="10" t="n">
        <v>420</v>
      </c>
    </row>
    <row r="38">
      <c r="A38" s="4" t="inlineStr">
        <is>
          <t>BALANCE SHEET (FY2023A)</t>
        </is>
      </c>
      <c r="B38" s="5" t="n"/>
      <c r="C38" s="5" t="n"/>
      <c r="D38" s="5" t="n"/>
      <c r="E38" s="5" t="n"/>
      <c r="F38" s="5" t="n"/>
      <c r="G38" s="5" t="n"/>
    </row>
    <row r="39">
      <c r="A39" t="inlineStr">
        <is>
          <t>Cash</t>
        </is>
      </c>
      <c r="B39" s="10" t="n">
        <v>45</v>
      </c>
    </row>
    <row r="40">
      <c r="A40" t="inlineStr">
        <is>
          <t>Total Debt</t>
        </is>
      </c>
      <c r="B40" s="10" t="n">
        <v>100</v>
      </c>
    </row>
    <row r="41">
      <c r="A41" t="inlineStr">
        <is>
          <t>Shareholders' Equity (FY2023A)</t>
        </is>
      </c>
      <c r="B41" s="10" t="n">
        <v>473</v>
      </c>
    </row>
    <row r="42">
      <c r="A42" t="inlineStr">
        <is>
          <t>Shares Outstanding (M)</t>
        </is>
      </c>
      <c r="B42" s="10" t="n">
        <v>40</v>
      </c>
    </row>
    <row r="44">
      <c r="A44" s="4" t="inlineStr">
        <is>
          <t>WACC COMPONENTS (BASE REFERENCE)</t>
        </is>
      </c>
      <c r="B44" s="5" t="n"/>
      <c r="C44" s="5" t="n"/>
      <c r="D44" s="5" t="n"/>
      <c r="E44" s="5" t="n"/>
      <c r="F44" s="5" t="n"/>
      <c r="G44" s="5" t="n"/>
    </row>
    <row r="45">
      <c r="A45" t="inlineStr">
        <is>
          <t>Risk-Free Rate (Rf)</t>
        </is>
      </c>
      <c r="B45" s="9" t="n">
        <v>0.045</v>
      </c>
    </row>
    <row r="46">
      <c r="A46" t="inlineStr">
        <is>
          <t>Levered Beta</t>
        </is>
      </c>
      <c r="B46" s="11" t="n">
        <v>1.1</v>
      </c>
    </row>
    <row r="47">
      <c r="A47" t="inlineStr">
        <is>
          <t>Equity Risk Premium</t>
        </is>
      </c>
      <c r="B47" s="9" t="n">
        <v>0.055</v>
      </c>
    </row>
    <row r="48">
      <c r="A48" t="inlineStr">
        <is>
          <t>Pre-Tax Cost of Debt</t>
        </is>
      </c>
      <c r="B48" s="9" t="n">
        <v>0.075</v>
      </c>
    </row>
    <row r="49">
      <c r="A49" t="inlineStr">
        <is>
          <t>Target Debt Weight</t>
        </is>
      </c>
      <c r="B49" s="9" t="n">
        <v>0.25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Scenario Drivers — Base / Upside / Downside</t>
        </is>
      </c>
    </row>
    <row r="2">
      <c r="A2" t="inlineStr">
        <is>
          <t>Blue = inputs | Black = formulas | Edit drivers to stress-test</t>
        </is>
      </c>
    </row>
    <row r="3">
      <c r="A3" s="2" t="inlineStr">
        <is>
          <t>USD ($M)</t>
        </is>
      </c>
      <c r="B3" s="3" t="inlineStr">
        <is>
          <t>Base</t>
        </is>
      </c>
      <c r="C3" s="3" t="inlineStr">
        <is>
          <t>Upside</t>
        </is>
      </c>
      <c r="D3" s="3" t="inlineStr">
        <is>
          <t>Downside</t>
        </is>
      </c>
    </row>
    <row r="5">
      <c r="A5" s="4" t="inlineStr">
        <is>
          <t>KEY SCENARIO DRIVERS</t>
        </is>
      </c>
      <c r="B5" s="5" t="n"/>
      <c r="C5" s="5" t="n"/>
      <c r="D5" s="5" t="n"/>
      <c r="E5" s="5" t="n"/>
      <c r="F5" s="5" t="n"/>
      <c r="G5" s="5" t="n"/>
    </row>
    <row r="6">
      <c r="A6" t="inlineStr">
        <is>
          <t>Avg Revenue Growth (FY24–28)</t>
        </is>
      </c>
      <c r="B6" s="9" t="n">
        <v>0.05</v>
      </c>
      <c r="C6" s="9" t="n">
        <v>0.06999999999999999</v>
      </c>
      <c r="D6" s="9" t="n">
        <v>0.025</v>
      </c>
    </row>
    <row r="7">
      <c r="A7" t="inlineStr">
        <is>
          <t>COGS % of Revenue</t>
        </is>
      </c>
      <c r="B7" s="9" t="n">
        <v>0.65</v>
      </c>
      <c r="C7" s="9" t="n">
        <v>0.62</v>
      </c>
      <c r="D7" s="9" t="n">
        <v>0.68</v>
      </c>
    </row>
    <row r="8">
      <c r="A8" t="inlineStr">
        <is>
          <t>SG&amp;A % of Revenue</t>
        </is>
      </c>
      <c r="B8" s="9" t="n">
        <v>0.12</v>
      </c>
      <c r="C8" s="9" t="n">
        <v>0.11</v>
      </c>
      <c r="D8" s="9" t="n">
        <v>0.14</v>
      </c>
    </row>
    <row r="9">
      <c r="A9" t="inlineStr">
        <is>
          <t>Implied EBITDA Margin</t>
        </is>
      </c>
      <c r="B9" s="12">
        <f>1-B$7-B$8</f>
        <v/>
      </c>
      <c r="C9" s="12">
        <f>1-C$7-C$8</f>
        <v/>
      </c>
      <c r="D9" s="12">
        <f>1-D$7-D$8</f>
        <v/>
      </c>
    </row>
    <row r="10">
      <c r="A10" t="inlineStr">
        <is>
          <t>WACC (scenario override)</t>
        </is>
      </c>
      <c r="B10" s="9" t="n">
        <v>0.093</v>
      </c>
      <c r="C10" s="9" t="n">
        <v>0.08500000000000001</v>
      </c>
      <c r="D10" s="9" t="n">
        <v>0.105</v>
      </c>
    </row>
    <row r="11">
      <c r="A11" t="inlineStr">
        <is>
          <t>Terminal Growth Rate (g)</t>
        </is>
      </c>
      <c r="B11" s="9" t="n">
        <v>0.025</v>
      </c>
      <c r="C11" s="9" t="n">
        <v>0.03</v>
      </c>
      <c r="D11" s="9" t="n">
        <v>0.015</v>
      </c>
    </row>
    <row r="13">
      <c r="A13" s="4" t="inlineStr">
        <is>
          <t>REVENUE GROWTH BY YEAR (FY2024E–FY2028E)</t>
        </is>
      </c>
      <c r="B13" s="5" t="n"/>
      <c r="C13" s="5" t="n"/>
      <c r="D13" s="5" t="n"/>
      <c r="E13" s="5" t="n"/>
      <c r="F13" s="5" t="n"/>
      <c r="G13" s="5" t="n"/>
    </row>
    <row r="14">
      <c r="A14" t="inlineStr">
        <is>
          <t>Year</t>
        </is>
      </c>
      <c r="B14" s="2" t="inlineStr">
        <is>
          <t>FY2024E</t>
        </is>
      </c>
      <c r="C14" s="2" t="inlineStr">
        <is>
          <t>FY2025E</t>
        </is>
      </c>
      <c r="D14" s="2" t="inlineStr">
        <is>
          <t>FY2026E</t>
        </is>
      </c>
      <c r="E14" s="2" t="inlineStr">
        <is>
          <t>FY2027E</t>
        </is>
      </c>
      <c r="F14" s="2" t="inlineStr">
        <is>
          <t>FY2028E</t>
        </is>
      </c>
    </row>
    <row r="15">
      <c r="A15" t="inlineStr">
        <is>
          <t>Base Growth %</t>
        </is>
      </c>
      <c r="B15" s="9" t="n">
        <v>0.06</v>
      </c>
      <c r="C15" s="9" t="n">
        <v>0.055</v>
      </c>
      <c r="D15" s="9" t="n">
        <v>0.05</v>
      </c>
      <c r="E15" s="9" t="n">
        <v>0.045</v>
      </c>
      <c r="F15" s="9" t="n">
        <v>0.04</v>
      </c>
    </row>
    <row r="16">
      <c r="A16" t="inlineStr">
        <is>
          <t>Upside Growth %</t>
        </is>
      </c>
      <c r="B16" s="9" t="n">
        <v>0.08</v>
      </c>
      <c r="C16" s="9" t="n">
        <v>0.075</v>
      </c>
      <c r="D16" s="9" t="n">
        <v>0.07000000000000001</v>
      </c>
      <c r="E16" s="9" t="n">
        <v>0.065</v>
      </c>
      <c r="F16" s="9" t="n">
        <v>0.06</v>
      </c>
    </row>
    <row r="17">
      <c r="A17" t="inlineStr">
        <is>
          <t>Downside Growth %</t>
        </is>
      </c>
      <c r="B17" s="9" t="n">
        <v>0.035</v>
      </c>
      <c r="C17" s="9" t="n">
        <v>0.03</v>
      </c>
      <c r="D17" s="9" t="n">
        <v>0.025</v>
      </c>
      <c r="E17" s="9" t="n">
        <v>0.02</v>
      </c>
      <c r="F17" s="9" t="n">
        <v>0.015</v>
      </c>
    </row>
    <row r="19">
      <c r="A19" s="4" t="inlineStr">
        <is>
          <t>SCENARIO FORECAST ENGINE (FY2028E OUTPUTS)</t>
        </is>
      </c>
      <c r="B19" s="5" t="n"/>
      <c r="C19" s="5" t="n"/>
      <c r="D19" s="5" t="n"/>
      <c r="E19" s="5" t="n"/>
      <c r="F19" s="5" t="n"/>
      <c r="G19" s="5" t="n"/>
    </row>
    <row r="20">
      <c r="A20" t="inlineStr">
        <is>
          <t>Revenue (FY2028E)</t>
        </is>
      </c>
      <c r="B20" s="13">
        <f>Assumptions!$B$23*(1+B15)*(1+C15)*(1+D15)*(1+E15)*(1+F15)</f>
        <v/>
      </c>
      <c r="C20" s="13">
        <f>Assumptions!$B$23*(1+B16)*(1+C16)*(1+D16)*(1+E16)*(1+F16)</f>
        <v/>
      </c>
      <c r="D20" s="13">
        <f>Assumptions!$B$23*(1+B17)*(1+C17)*(1+D17)*(1+E17)*(1+F17)</f>
        <v/>
      </c>
    </row>
    <row r="21">
      <c r="A21" t="inlineStr">
        <is>
          <t>EBITDA (FY2028E)</t>
        </is>
      </c>
      <c r="B21" s="13">
        <f>B$20*B$9</f>
        <v/>
      </c>
      <c r="C21" s="13">
        <f>C$20*C$9</f>
        <v/>
      </c>
      <c r="D21" s="13">
        <f>D$20*D$9</f>
        <v/>
      </c>
    </row>
    <row r="22">
      <c r="A22" t="inlineStr">
        <is>
          <t>D&amp;A (FY2028E)</t>
        </is>
      </c>
      <c r="B22" s="13">
        <f>Assumptions!$B$36*Assumptions!$B$35</f>
        <v/>
      </c>
      <c r="C22" s="13">
        <f>Assumptions!$B$36*Assumptions!$B$35</f>
        <v/>
      </c>
      <c r="D22" s="13">
        <f>Assumptions!$B$36*Assumptions!$B$35</f>
        <v/>
      </c>
    </row>
    <row r="23">
      <c r="A23" t="inlineStr">
        <is>
          <t>EBIT (FY2028E)</t>
        </is>
      </c>
      <c r="B23" s="13">
        <f>B$21-B$22</f>
        <v/>
      </c>
      <c r="C23" s="13">
        <f>C$21-C$22</f>
        <v/>
      </c>
      <c r="D23" s="13">
        <f>D$21-D$22</f>
        <v/>
      </c>
    </row>
    <row r="24">
      <c r="A24" t="inlineStr">
        <is>
          <t>Net Income (FY2028E)</t>
        </is>
      </c>
      <c r="B24" s="13">
        <f>B$23*(1-Assumptions!$B$26)</f>
        <v/>
      </c>
      <c r="C24" s="13">
        <f>C$23*(1-Assumptions!$B$26)</f>
        <v/>
      </c>
      <c r="D24" s="13">
        <f>D$23*(1-Assumptions!$B$26)</f>
        <v/>
      </c>
    </row>
    <row r="25">
      <c r="A25" t="inlineStr">
        <is>
          <t>EPS (FY2028E, USD/share)</t>
        </is>
      </c>
      <c r="B25" s="14">
        <f>IF(Assumptions!$B$42=0,0,B$24/Assumptions!$B$42)</f>
        <v/>
      </c>
      <c r="C25" s="14">
        <f>IF(Assumptions!$B$42=0,0,C$24/Assumptions!$B$42)</f>
        <v/>
      </c>
      <c r="D25" s="14">
        <f>IF(Assumptions!$B$42=0,0,D$24/Assumptions!$B$42)</f>
        <v/>
      </c>
    </row>
    <row r="26">
      <c r="A26" t="inlineStr">
        <is>
          <t>CapEx (FY2028E)</t>
        </is>
      </c>
      <c r="B26" s="13">
        <f>B$20*Assumptions!$B$34</f>
        <v/>
      </c>
      <c r="C26" s="13">
        <f>C$20*Assumptions!$B$34</f>
        <v/>
      </c>
      <c r="D26" s="13">
        <f>D$20*Assumptions!$B$34</f>
        <v/>
      </c>
    </row>
    <row r="27">
      <c r="A27" t="inlineStr">
        <is>
          <t>Cash from Operations (FY2028E)</t>
        </is>
      </c>
      <c r="B27" s="13">
        <f>B$24+B$22</f>
        <v/>
      </c>
      <c r="C27" s="13">
        <f>C$24+C$22</f>
        <v/>
      </c>
      <c r="D27" s="13">
        <f>D$24+D$22</f>
        <v/>
      </c>
    </row>
    <row r="28">
      <c r="A28" t="inlineStr">
        <is>
          <t>Free Cash Flow (FY2028E)</t>
        </is>
      </c>
      <c r="B28" s="13">
        <f>B$27-B$26</f>
        <v/>
      </c>
      <c r="C28" s="13">
        <f>C$27-C$26</f>
        <v/>
      </c>
      <c r="D28" s="13">
        <f>D$27-D$26</f>
        <v/>
      </c>
    </row>
    <row r="29">
      <c r="A29" t="inlineStr">
        <is>
          <t>Net PP&amp;E (FY2028E)</t>
        </is>
      </c>
      <c r="B29" s="13">
        <f>Assumptions!$B$36+B$26-B$22</f>
        <v/>
      </c>
      <c r="C29" s="13">
        <f>Assumptions!$B$36+C$26-C$22</f>
        <v/>
      </c>
      <c r="D29" s="13">
        <f>Assumptions!$B$36+D$26-D$22</f>
        <v/>
      </c>
    </row>
    <row r="30">
      <c r="A30" t="inlineStr">
        <is>
          <t>Cash (FY2028E)</t>
        </is>
      </c>
      <c r="B30" s="13">
        <f>Assumptions!$B$39+B$28</f>
        <v/>
      </c>
      <c r="C30" s="13">
        <f>Assumptions!$B$39+C$28</f>
        <v/>
      </c>
      <c r="D30" s="13">
        <f>Assumptions!$B$39+D$28</f>
        <v/>
      </c>
    </row>
    <row r="31">
      <c r="A31" t="inlineStr">
        <is>
          <t>Total Debt (FY2028E)</t>
        </is>
      </c>
      <c r="B31" s="13">
        <f>Assumptions!$B$40</f>
        <v/>
      </c>
      <c r="C31" s="13">
        <f>Assumptions!$B$40</f>
        <v/>
      </c>
      <c r="D31" s="13">
        <f>Assumptions!$B$40</f>
        <v/>
      </c>
    </row>
    <row r="32">
      <c r="A32" t="inlineStr">
        <is>
          <t>Shareholders' Equity (FY2028E)</t>
        </is>
      </c>
      <c r="B32" s="13">
        <f>Assumptions!$B$41+B$24</f>
        <v/>
      </c>
      <c r="C32" s="13">
        <f>Assumptions!$B$41+C$24</f>
        <v/>
      </c>
      <c r="D32" s="13">
        <f>Assumptions!$B$41+D$24</f>
        <v/>
      </c>
    </row>
    <row r="33">
      <c r="A33" t="inlineStr">
        <is>
          <t>Total Assets (FY2028E)</t>
        </is>
      </c>
      <c r="B33" s="13">
        <f>B$30+B$29</f>
        <v/>
      </c>
      <c r="C33" s="13">
        <f>C$30+C$29</f>
        <v/>
      </c>
      <c r="D33" s="13">
        <f>D$30+D$29</f>
        <v/>
      </c>
    </row>
    <row r="35">
      <c r="A35" t="inlineStr">
        <is>
          <t>Unlevered FCF (FY2028E, for DCF)</t>
        </is>
      </c>
      <c r="B35" s="13">
        <f>B$23*(1-Assumptions!$B$26)+B$22-B$26</f>
        <v/>
      </c>
      <c r="C35" s="13">
        <f>C$23*(1-Assumptions!$B$26)+C$22-C$26</f>
        <v/>
      </c>
      <c r="D35" s="13">
        <f>D$23*(1-Assumptions!$B$26)+D$22-D$26</f>
        <v/>
      </c>
    </row>
    <row r="38">
      <c r="A38" s="4" t="inlineStr">
        <is>
          <t>5-YEAR UFCF BUILD (FOR DCF)</t>
        </is>
      </c>
      <c r="B38" s="5" t="n"/>
      <c r="C38" s="5" t="n"/>
      <c r="D38" s="5" t="n"/>
      <c r="E38" s="5" t="n"/>
      <c r="F38" s="5" t="n"/>
      <c r="G38" s="5" t="n"/>
    </row>
    <row r="39">
      <c r="A39" t="inlineStr">
        <is>
          <t>UFCF FY2024E — Base</t>
        </is>
      </c>
      <c r="B39" s="13">
        <f>((((Assumptions!$B$23*(1+B15))*(1-B$7-B$8))-(Assumptions!$B$36*Assumptions!$B$35))*(1-Assumptions!$B$26))+(Assumptions!$B$36*Assumptions!$B$35)-((Assumptions!$B$23*(1+B15))*Assumptions!$B$34)</f>
        <v/>
      </c>
    </row>
    <row r="40">
      <c r="A40" t="inlineStr">
        <is>
          <t>UFCF FY2025E — Base</t>
        </is>
      </c>
      <c r="B40" s="13">
        <f>((((Assumptions!$B$23*(1+B15)*(1+C15))*(1-B$7-B$8))-(Assumptions!$B$36*Assumptions!$B$35))*(1-Assumptions!$B$26))+(Assumptions!$B$36*Assumptions!$B$35)-((Assumptions!$B$23*(1+B15)*(1+C15))*Assumptions!$B$34)</f>
        <v/>
      </c>
    </row>
    <row r="41">
      <c r="A41" t="inlineStr">
        <is>
          <t>UFCF FY2026E — Base</t>
        </is>
      </c>
      <c r="B41" s="13">
        <f>((((Assumptions!$B$23*(1+B15)*(1+C15)*(1+D15))*(1-B$7-B$8))-(Assumptions!$B$36*Assumptions!$B$35))*(1-Assumptions!$B$26))+(Assumptions!$B$36*Assumptions!$B$35)-((Assumptions!$B$23*(1+B15)*(1+C15)*(1+D15))*Assumptions!$B$34)</f>
        <v/>
      </c>
    </row>
    <row r="42">
      <c r="A42" t="inlineStr">
        <is>
          <t>UFCF FY2027E — Base</t>
        </is>
      </c>
      <c r="B42" s="13">
        <f>((((Assumptions!$B$23*(1+B15)*(1+C15)*(1+D15)*(1+E15))*(1-B$7-B$8))-(Assumptions!$B$36*Assumptions!$B$35))*(1-Assumptions!$B$26))+(Assumptions!$B$36*Assumptions!$B$35)-((Assumptions!$B$23*(1+B15)*(1+C15)*(1+D15)*(1+E15))*Assumptions!$B$34)</f>
        <v/>
      </c>
    </row>
    <row r="43">
      <c r="A43" t="inlineStr">
        <is>
          <t>UFCF FY2028E — Base</t>
        </is>
      </c>
      <c r="B43" s="13">
        <f>((((Assumptions!$B$23*(1+B15)*(1+C15)*(1+D15)*(1+E15)*(1+F15))*(1-B$7-B$8))-(Assumptions!$B$36*Assumptions!$B$35))*(1-Assumptions!$B$26))+(Assumptions!$B$36*Assumptions!$B$35)-((Assumptions!$B$23*(1+B15)*(1+C15)*(1+D15)*(1+E15)*(1+F15))*Assumptions!$B$34)</f>
        <v/>
      </c>
    </row>
    <row r="44">
      <c r="A44" t="inlineStr">
        <is>
          <t>UFCF FY2024E — Upside</t>
        </is>
      </c>
      <c r="C44" s="13">
        <f>((((Assumptions!$B$23*(1+B16))*(1-C$7-C$8))-(Assumptions!$B$36*Assumptions!$B$35))*(1-Assumptions!$B$26))+(Assumptions!$B$36*Assumptions!$B$35)-((Assumptions!$B$23*(1+B16))*Assumptions!$B$34)</f>
        <v/>
      </c>
    </row>
    <row r="45">
      <c r="A45" t="inlineStr">
        <is>
          <t>UFCF FY2025E — Upside</t>
        </is>
      </c>
      <c r="C45" s="13">
        <f>((((Assumptions!$B$23*(1+B16)*(1+C16))*(1-C$7-C$8))-(Assumptions!$B$36*Assumptions!$B$35))*(1-Assumptions!$B$26))+(Assumptions!$B$36*Assumptions!$B$35)-((Assumptions!$B$23*(1+B16)*(1+C16))*Assumptions!$B$34)</f>
        <v/>
      </c>
    </row>
    <row r="46">
      <c r="A46" t="inlineStr">
        <is>
          <t>UFCF FY2026E — Upside</t>
        </is>
      </c>
      <c r="C46" s="13">
        <f>((((Assumptions!$B$23*(1+B16)*(1+C16)*(1+D16))*(1-C$7-C$8))-(Assumptions!$B$36*Assumptions!$B$35))*(1-Assumptions!$B$26))+(Assumptions!$B$36*Assumptions!$B$35)-((Assumptions!$B$23*(1+B16)*(1+C16)*(1+D16))*Assumptions!$B$34)</f>
        <v/>
      </c>
    </row>
    <row r="47">
      <c r="A47" t="inlineStr">
        <is>
          <t>UFCF FY2027E — Upside</t>
        </is>
      </c>
      <c r="C47" s="13">
        <f>((((Assumptions!$B$23*(1+B16)*(1+C16)*(1+D16)*(1+E16))*(1-C$7-C$8))-(Assumptions!$B$36*Assumptions!$B$35))*(1-Assumptions!$B$26))+(Assumptions!$B$36*Assumptions!$B$35)-((Assumptions!$B$23*(1+B16)*(1+C16)*(1+D16)*(1+E16))*Assumptions!$B$34)</f>
        <v/>
      </c>
    </row>
    <row r="48">
      <c r="A48" t="inlineStr">
        <is>
          <t>UFCF FY2028E — Upside</t>
        </is>
      </c>
      <c r="C48" s="13">
        <f>((((Assumptions!$B$23*(1+B16)*(1+C16)*(1+D16)*(1+E16)*(1+F16))*(1-C$7-C$8))-(Assumptions!$B$36*Assumptions!$B$35))*(1-Assumptions!$B$26))+(Assumptions!$B$36*Assumptions!$B$35)-((Assumptions!$B$23*(1+B16)*(1+C16)*(1+D16)*(1+E16)*(1+F16))*Assumptions!$B$34)</f>
        <v/>
      </c>
    </row>
    <row r="49">
      <c r="A49" t="inlineStr">
        <is>
          <t>UFCF FY2024E — Downside</t>
        </is>
      </c>
      <c r="D49" s="13">
        <f>((((Assumptions!$B$23*(1+B17))*(1-D$7-D$8))-(Assumptions!$B$36*Assumptions!$B$35))*(1-Assumptions!$B$26))+(Assumptions!$B$36*Assumptions!$B$35)-((Assumptions!$B$23*(1+B17))*Assumptions!$B$34)</f>
        <v/>
      </c>
    </row>
    <row r="50">
      <c r="A50" t="inlineStr">
        <is>
          <t>UFCF FY2025E — Downside</t>
        </is>
      </c>
      <c r="D50" s="13">
        <f>((((Assumptions!$B$23*(1+B17)*(1+C17))*(1-D$7-D$8))-(Assumptions!$B$36*Assumptions!$B$35))*(1-Assumptions!$B$26))+(Assumptions!$B$36*Assumptions!$B$35)-((Assumptions!$B$23*(1+B17)*(1+C17))*Assumptions!$B$34)</f>
        <v/>
      </c>
    </row>
    <row r="51">
      <c r="A51" t="inlineStr">
        <is>
          <t>UFCF FY2026E — Downside</t>
        </is>
      </c>
      <c r="D51" s="13">
        <f>((((Assumptions!$B$23*(1+B17)*(1+C17)*(1+D17))*(1-D$7-D$8))-(Assumptions!$B$36*Assumptions!$B$35))*(1-Assumptions!$B$26))+(Assumptions!$B$36*Assumptions!$B$35)-((Assumptions!$B$23*(1+B17)*(1+C17)*(1+D17))*Assumptions!$B$34)</f>
        <v/>
      </c>
    </row>
    <row r="52">
      <c r="A52" t="inlineStr">
        <is>
          <t>UFCF FY2027E — Downside</t>
        </is>
      </c>
      <c r="D52" s="13">
        <f>((((Assumptions!$B$23*(1+B17)*(1+C17)*(1+D17)*(1+E17))*(1-D$7-D$8))-(Assumptions!$B$36*Assumptions!$B$35))*(1-Assumptions!$B$26))+(Assumptions!$B$36*Assumptions!$B$35)-((Assumptions!$B$23*(1+B17)*(1+C17)*(1+D17)*(1+E17))*Assumptions!$B$34)</f>
        <v/>
      </c>
    </row>
    <row r="53">
      <c r="A53" t="inlineStr">
        <is>
          <t>UFCF FY2028E — Downside</t>
        </is>
      </c>
      <c r="D53" s="13">
        <f>((((Assumptions!$B$23*(1+B17)*(1+C17)*(1+D17)*(1+E17)*(1+F17))*(1-D$7-D$8))-(Assumptions!$B$36*Assumptions!$B$35))*(1-Assumptions!$B$26))+(Assumptions!$B$36*Assumptions!$B$35)-((Assumptions!$B$23*(1+B17)*(1+C17)*(1+D17)*(1+E17)*(1+F17))*Assumptions!$B$34)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3-Statement Summary — Scenario Comparison (FY2028E)</t>
        </is>
      </c>
    </row>
    <row r="2">
      <c r="A2" t="inlineStr">
        <is>
          <t>Base / Upside / Downside side-by-side | Linked to Scenarios engine</t>
        </is>
      </c>
    </row>
    <row r="3">
      <c r="A3" s="2" t="inlineStr">
        <is>
          <t>USD ($M)</t>
        </is>
      </c>
      <c r="B3" s="3" t="inlineStr">
        <is>
          <t>Base</t>
        </is>
      </c>
      <c r="C3" s="3" t="inlineStr">
        <is>
          <t>Upside</t>
        </is>
      </c>
      <c r="D3" s="3" t="inlineStr">
        <is>
          <t>Downside</t>
        </is>
      </c>
    </row>
    <row r="5">
      <c r="A5" s="4" t="inlineStr">
        <is>
          <t>INCOME STATEMENT</t>
        </is>
      </c>
      <c r="B5" s="5" t="n"/>
      <c r="C5" s="5" t="n"/>
      <c r="D5" s="5" t="n"/>
      <c r="E5" s="5" t="n"/>
      <c r="F5" s="5" t="n"/>
      <c r="G5" s="5" t="n"/>
    </row>
    <row r="6">
      <c r="A6" t="inlineStr">
        <is>
          <t>Revenue</t>
        </is>
      </c>
      <c r="B6" s="13">
        <f>Scenarios!B20</f>
        <v/>
      </c>
      <c r="C6" s="13">
        <f>Scenarios!C20</f>
        <v/>
      </c>
      <c r="D6" s="13">
        <f>Scenarios!D20</f>
        <v/>
      </c>
    </row>
    <row r="7">
      <c r="A7" t="inlineStr">
        <is>
          <t>EBITDA</t>
        </is>
      </c>
      <c r="B7" s="15">
        <f>Scenarios!B21</f>
        <v/>
      </c>
      <c r="C7" s="15">
        <f>Scenarios!C21</f>
        <v/>
      </c>
      <c r="D7" s="15">
        <f>Scenarios!D21</f>
        <v/>
      </c>
    </row>
    <row r="8">
      <c r="A8" t="inlineStr">
        <is>
          <t>D&amp;A</t>
        </is>
      </c>
      <c r="B8" s="13">
        <f>Scenarios!B22</f>
        <v/>
      </c>
      <c r="C8" s="13">
        <f>Scenarios!C22</f>
        <v/>
      </c>
      <c r="D8" s="13">
        <f>Scenarios!D22</f>
        <v/>
      </c>
    </row>
    <row r="9">
      <c r="A9" t="inlineStr">
        <is>
          <t>EBIT</t>
        </is>
      </c>
      <c r="B9" s="13">
        <f>Scenarios!B23</f>
        <v/>
      </c>
      <c r="C9" s="13">
        <f>Scenarios!C23</f>
        <v/>
      </c>
      <c r="D9" s="13">
        <f>Scenarios!D23</f>
        <v/>
      </c>
    </row>
    <row r="10">
      <c r="A10" t="inlineStr">
        <is>
          <t>Net Income</t>
        </is>
      </c>
      <c r="B10" s="15">
        <f>Scenarios!B24</f>
        <v/>
      </c>
      <c r="C10" s="15">
        <f>Scenarios!C24</f>
        <v/>
      </c>
      <c r="D10" s="15">
        <f>Scenarios!D24</f>
        <v/>
      </c>
    </row>
    <row r="11">
      <c r="A11" t="inlineStr">
        <is>
          <t>EPS (USD/share)</t>
        </is>
      </c>
      <c r="B11" s="14">
        <f>Scenarios!B25</f>
        <v/>
      </c>
      <c r="C11" s="14">
        <f>Scenarios!C25</f>
        <v/>
      </c>
      <c r="D11" s="14">
        <f>Scenarios!D25</f>
        <v/>
      </c>
    </row>
    <row r="13">
      <c r="A13" s="4" t="inlineStr">
        <is>
          <t>BALANCE SHEET</t>
        </is>
      </c>
      <c r="B13" s="5" t="n"/>
      <c r="C13" s="5" t="n"/>
      <c r="D13" s="5" t="n"/>
      <c r="E13" s="5" t="n"/>
      <c r="F13" s="5" t="n"/>
      <c r="G13" s="5" t="n"/>
    </row>
    <row r="14">
      <c r="A14" t="inlineStr">
        <is>
          <t>Cash</t>
        </is>
      </c>
      <c r="B14" s="13">
        <f>Scenarios!B30</f>
        <v/>
      </c>
      <c r="C14" s="13">
        <f>Scenarios!C30</f>
        <v/>
      </c>
      <c r="D14" s="13">
        <f>Scenarios!D30</f>
        <v/>
      </c>
    </row>
    <row r="15">
      <c r="A15" t="inlineStr">
        <is>
          <t>Net PP&amp;E</t>
        </is>
      </c>
      <c r="B15" s="13">
        <f>Scenarios!B29</f>
        <v/>
      </c>
      <c r="C15" s="13">
        <f>Scenarios!C29</f>
        <v/>
      </c>
      <c r="D15" s="13">
        <f>Scenarios!D29</f>
        <v/>
      </c>
    </row>
    <row r="16">
      <c r="A16" t="inlineStr">
        <is>
          <t>Total Assets</t>
        </is>
      </c>
      <c r="B16" s="13">
        <f>Scenarios!B33</f>
        <v/>
      </c>
      <c r="C16" s="13">
        <f>Scenarios!C33</f>
        <v/>
      </c>
      <c r="D16" s="13">
        <f>Scenarios!D33</f>
        <v/>
      </c>
    </row>
    <row r="17">
      <c r="A17" t="inlineStr">
        <is>
          <t>Total Debt</t>
        </is>
      </c>
      <c r="B17" s="13">
        <f>Scenarios!B31</f>
        <v/>
      </c>
      <c r="C17" s="13">
        <f>Scenarios!C31</f>
        <v/>
      </c>
      <c r="D17" s="13">
        <f>Scenarios!D31</f>
        <v/>
      </c>
    </row>
    <row r="18">
      <c r="A18" t="inlineStr">
        <is>
          <t>Shareholders' Equity</t>
        </is>
      </c>
      <c r="B18" s="13">
        <f>Scenarios!B32</f>
        <v/>
      </c>
      <c r="C18" s="13">
        <f>Scenarios!C32</f>
        <v/>
      </c>
      <c r="D18" s="13">
        <f>Scenarios!D32</f>
        <v/>
      </c>
    </row>
    <row r="20">
      <c r="A20" s="4" t="inlineStr">
        <is>
          <t>CASH FLOW STATEMENT</t>
        </is>
      </c>
      <c r="B20" s="5" t="n"/>
      <c r="C20" s="5" t="n"/>
      <c r="D20" s="5" t="n"/>
      <c r="E20" s="5" t="n"/>
      <c r="F20" s="5" t="n"/>
      <c r="G20" s="5" t="n"/>
    </row>
    <row r="21">
      <c r="A21" t="inlineStr">
        <is>
          <t>Cash from Operations</t>
        </is>
      </c>
      <c r="B21" s="13">
        <f>Scenarios!B27</f>
        <v/>
      </c>
      <c r="C21" s="13">
        <f>Scenarios!C27</f>
        <v/>
      </c>
      <c r="D21" s="13">
        <f>Scenarios!D27</f>
        <v/>
      </c>
    </row>
    <row r="22">
      <c r="A22" t="inlineStr">
        <is>
          <t>CapEx</t>
        </is>
      </c>
      <c r="B22" s="13">
        <f>Scenarios!B26</f>
        <v/>
      </c>
      <c r="C22" s="13">
        <f>Scenarios!C26</f>
        <v/>
      </c>
      <c r="D22" s="13">
        <f>Scenarios!D26</f>
        <v/>
      </c>
    </row>
    <row r="23">
      <c r="A23" t="inlineStr">
        <is>
          <t>Free Cash Flow</t>
        </is>
      </c>
      <c r="B23" s="16">
        <f>Scenarios!B28</f>
        <v/>
      </c>
      <c r="C23" s="16">
        <f>Scenarios!C28</f>
        <v/>
      </c>
      <c r="D23" s="16">
        <f>Scenarios!D28</f>
        <v/>
      </c>
    </row>
    <row r="26">
      <c r="A26" s="4" t="inlineStr">
        <is>
          <t>KEY RATIOS (FY2028E)</t>
        </is>
      </c>
      <c r="B26" s="5" t="n"/>
      <c r="C26" s="5" t="n"/>
      <c r="D26" s="5" t="n"/>
      <c r="E26" s="5" t="n"/>
      <c r="F26" s="5" t="n"/>
      <c r="G26" s="5" t="n"/>
    </row>
    <row r="27">
      <c r="A27" t="inlineStr">
        <is>
          <t>EBITDA Margin</t>
        </is>
      </c>
      <c r="B27" s="12">
        <f>IF(Scenarios!B20=0,0,Scenarios!B21/Scenarios!B20)</f>
        <v/>
      </c>
      <c r="C27" s="12">
        <f>IF(Scenarios!C20=0,0,Scenarios!C21/Scenarios!C20)</f>
        <v/>
      </c>
      <c r="D27" s="12">
        <f>IF(Scenarios!D20=0,0,Scenarios!D21/Scenarios!D20)</f>
        <v/>
      </c>
    </row>
    <row r="28">
      <c r="A28" t="inlineStr">
        <is>
          <t>Net Income Margin</t>
        </is>
      </c>
      <c r="B28" s="12">
        <f>IF(Scenarios!B20=0,0,Scenarios!B24/Scenarios!B20)</f>
        <v/>
      </c>
      <c r="C28" s="12">
        <f>IF(Scenarios!C20=0,0,Scenarios!C24/Scenarios!C20)</f>
        <v/>
      </c>
      <c r="D28" s="12">
        <f>IF(Scenarios!D20=0,0,Scenarios!D24/Scenarios!D20)</f>
        <v/>
      </c>
    </row>
    <row r="29">
      <c r="A29" t="inlineStr">
        <is>
          <t>Debt / Equity</t>
        </is>
      </c>
      <c r="B29" s="17">
        <f>IF(Scenarios!B32=0,0,Scenarios!B31/Scenarios!B32)</f>
        <v/>
      </c>
      <c r="C29" s="17">
        <f>IF(Scenarios!C32=0,0,Scenarios!C31/Scenarios!C32)</f>
        <v/>
      </c>
      <c r="D29" s="17">
        <f>IF(Scenarios!D32=0,0,Scenarios!D31/Scenarios!D32)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DCF Valuation Impact by Scenario</t>
        </is>
      </c>
    </row>
    <row r="2">
      <c r="A2" t="inlineStr">
        <is>
          <t>5-year explicit FCF + Gordon Growth terminal value | USD ($M)</t>
        </is>
      </c>
    </row>
    <row r="3">
      <c r="A3" s="2" t="inlineStr">
        <is>
          <t>USD ($M)</t>
        </is>
      </c>
      <c r="B3" s="3" t="inlineStr">
        <is>
          <t>Base</t>
        </is>
      </c>
      <c r="C3" s="3" t="inlineStr">
        <is>
          <t>Upside</t>
        </is>
      </c>
      <c r="D3" s="3" t="inlineStr">
        <is>
          <t>Downside</t>
        </is>
      </c>
    </row>
    <row r="5">
      <c r="A5" s="4" t="inlineStr">
        <is>
          <t>DISCOUNT RATE &amp; TERMINAL ASSUMPTIONS</t>
        </is>
      </c>
      <c r="B5" s="5" t="n"/>
      <c r="C5" s="5" t="n"/>
      <c r="D5" s="5" t="n"/>
      <c r="E5" s="5" t="n"/>
      <c r="F5" s="5" t="n"/>
      <c r="G5" s="5" t="n"/>
    </row>
    <row r="6">
      <c r="A6" t="inlineStr">
        <is>
          <t>WACC</t>
        </is>
      </c>
      <c r="B6" s="12">
        <f>Scenarios!B10</f>
        <v/>
      </c>
      <c r="C6" s="12">
        <f>Scenarios!C10</f>
        <v/>
      </c>
      <c r="D6" s="12">
        <f>Scenarios!D10</f>
        <v/>
      </c>
    </row>
    <row r="7">
      <c r="A7" t="inlineStr">
        <is>
          <t>Terminal Growth (g)</t>
        </is>
      </c>
      <c r="B7" s="12">
        <f>Scenarios!B11</f>
        <v/>
      </c>
      <c r="C7" s="12">
        <f>Scenarios!C11</f>
        <v/>
      </c>
      <c r="D7" s="12">
        <f>Scenarios!D11</f>
        <v/>
      </c>
    </row>
    <row r="9">
      <c r="A9" s="4" t="inlineStr">
        <is>
          <t>DISCOUNTED CASH FLOWS</t>
        </is>
      </c>
      <c r="B9" s="5" t="n"/>
      <c r="C9" s="5" t="n"/>
      <c r="D9" s="5" t="n"/>
      <c r="E9" s="5" t="n"/>
      <c r="F9" s="5" t="n"/>
      <c r="G9" s="5" t="n"/>
    </row>
    <row r="10">
      <c r="A10" t="inlineStr">
        <is>
          <t>Unlevered FCF — FY2024E</t>
        </is>
      </c>
      <c r="B10" s="13">
        <f>Scenarios!B39</f>
        <v/>
      </c>
      <c r="C10" s="13">
        <f>Scenarios!C44</f>
        <v/>
      </c>
      <c r="D10" s="13">
        <f>Scenarios!D49</f>
        <v/>
      </c>
    </row>
    <row r="11">
      <c r="A11" t="inlineStr">
        <is>
          <t>Unlevered FCF — FY2025E</t>
        </is>
      </c>
      <c r="B11" s="13">
        <f>Scenarios!B40</f>
        <v/>
      </c>
      <c r="C11" s="13">
        <f>Scenarios!C45</f>
        <v/>
      </c>
      <c r="D11" s="13">
        <f>Scenarios!D50</f>
        <v/>
      </c>
    </row>
    <row r="12">
      <c r="A12" t="inlineStr">
        <is>
          <t>Unlevered FCF — FY2026E</t>
        </is>
      </c>
      <c r="B12" s="13">
        <f>Scenarios!B41</f>
        <v/>
      </c>
      <c r="C12" s="13">
        <f>Scenarios!C46</f>
        <v/>
      </c>
      <c r="D12" s="13">
        <f>Scenarios!D51</f>
        <v/>
      </c>
    </row>
    <row r="13">
      <c r="A13" t="inlineStr">
        <is>
          <t>Unlevered FCF — FY2027E</t>
        </is>
      </c>
      <c r="B13" s="13">
        <f>Scenarios!B42</f>
        <v/>
      </c>
      <c r="C13" s="13">
        <f>Scenarios!C47</f>
        <v/>
      </c>
      <c r="D13" s="13">
        <f>Scenarios!D52</f>
        <v/>
      </c>
    </row>
    <row r="14">
      <c r="A14" t="inlineStr">
        <is>
          <t>Unlevered FCF — FY2028E</t>
        </is>
      </c>
      <c r="B14" s="13">
        <f>Scenarios!B43</f>
        <v/>
      </c>
      <c r="C14" s="13">
        <f>Scenarios!C48</f>
        <v/>
      </c>
      <c r="D14" s="13">
        <f>Scenarios!D53</f>
        <v/>
      </c>
    </row>
    <row r="15">
      <c r="A15" t="inlineStr">
        <is>
          <t>Sum PV of Explicit FCF (FY24–28)</t>
        </is>
      </c>
      <c r="B15" s="15">
        <f>B10/(1+B$6)^1+B11/(1+B$6)^2+B12/(1+B$6)^3+B13/(1+B$6)^4+B14/(1+B$6)^5</f>
        <v/>
      </c>
      <c r="C15" s="15">
        <f>C10/(1+C$6)^1+C11/(1+C$6)^2+C12/(1+C$6)^3+C13/(1+C$6)^4+C14/(1+C$6)^5</f>
        <v/>
      </c>
      <c r="D15" s="15">
        <f>D10/(1+D$6)^1+D11/(1+D$6)^2+D12/(1+D$6)^3+D13/(1+D$6)^4+D14/(1+D$6)^5</f>
        <v/>
      </c>
    </row>
    <row r="17">
      <c r="A17" s="4" t="inlineStr">
        <is>
          <t>TERMINAL VALUE</t>
        </is>
      </c>
      <c r="B17" s="5" t="n"/>
      <c r="C17" s="5" t="n"/>
      <c r="D17" s="5" t="n"/>
      <c r="E17" s="5" t="n"/>
      <c r="F17" s="5" t="n"/>
      <c r="G17" s="5" t="n"/>
    </row>
    <row r="18">
      <c r="A18" t="inlineStr">
        <is>
          <t>Final Year UFCF (FY2028E)</t>
        </is>
      </c>
      <c r="B18" s="13">
        <f>B$14</f>
        <v/>
      </c>
      <c r="C18" s="13">
        <f>C$14</f>
        <v/>
      </c>
      <c r="D18" s="13">
        <f>D$14</f>
        <v/>
      </c>
    </row>
    <row r="19">
      <c r="A19" t="inlineStr">
        <is>
          <t>Terminal Value (Gordon Growth)</t>
        </is>
      </c>
      <c r="B19" s="13">
        <f>IF(B$6&gt;B$7,B$18*(1+B$7)/(B$6-B$7),0)</f>
        <v/>
      </c>
      <c r="C19" s="13">
        <f>IF(C$6&gt;C$7,C$18*(1+C$7)/(C$6-C$7),0)</f>
        <v/>
      </c>
      <c r="D19" s="13">
        <f>IF(D$6&gt;D$7,D$18*(1+D$7)/(D$6-D$7),0)</f>
        <v/>
      </c>
    </row>
    <row r="20">
      <c r="A20" t="inlineStr">
        <is>
          <t>PV of Terminal Value</t>
        </is>
      </c>
      <c r="B20" s="15">
        <f>B$19/(1+B$6)^5</f>
        <v/>
      </c>
      <c r="C20" s="15">
        <f>C$19/(1+C$6)^5</f>
        <v/>
      </c>
      <c r="D20" s="15">
        <f>D$19/(1+D$6)^5</f>
        <v/>
      </c>
    </row>
    <row r="22">
      <c r="A22" s="4" t="inlineStr">
        <is>
          <t>VALUATION OUTPUTS</t>
        </is>
      </c>
      <c r="B22" s="5" t="n"/>
      <c r="C22" s="5" t="n"/>
      <c r="D22" s="5" t="n"/>
      <c r="E22" s="5" t="n"/>
      <c r="F22" s="5" t="n"/>
      <c r="G22" s="5" t="n"/>
    </row>
    <row r="23">
      <c r="A23" t="inlineStr">
        <is>
          <t>Enterprise Value (EV)</t>
        </is>
      </c>
      <c r="B23" s="16">
        <f>B$15+B$20</f>
        <v/>
      </c>
      <c r="C23" s="16">
        <f>C$15+C$20</f>
        <v/>
      </c>
      <c r="D23" s="16">
        <f>D$15+D$20</f>
        <v/>
      </c>
    </row>
    <row r="24">
      <c r="A24" t="inlineStr">
        <is>
          <t>Equity Value</t>
        </is>
      </c>
      <c r="B24" s="16">
        <f>B$23-Assumptions!$B$39+Assumptions!$B$40</f>
        <v/>
      </c>
      <c r="C24" s="16">
        <f>C$23-Assumptions!$B$39+Assumptions!$B$40</f>
        <v/>
      </c>
      <c r="D24" s="16">
        <f>D$23-Assumptions!$B$39+Assumptions!$B$40</f>
        <v/>
      </c>
    </row>
    <row r="25">
      <c r="A25" t="inlineStr">
        <is>
          <t>Implied Share Price (USD/share)</t>
        </is>
      </c>
      <c r="B25" s="18">
        <f>IF(Assumptions!$B$42=0,0,B$24/Assumptions!$B$42)</f>
        <v/>
      </c>
      <c r="C25" s="18">
        <f>IF(Assumptions!$B$42=0,0,C$24/Assumptions!$B$42)</f>
        <v/>
      </c>
      <c r="D25" s="18">
        <f>IF(Assumptions!$B$42=0,0,D$24/Assumptions!$B$42)</f>
        <v/>
      </c>
    </row>
    <row r="26">
      <c r="A26" t="inlineStr">
        <is>
          <t>EV / FY2028E EBITDA</t>
        </is>
      </c>
      <c r="B26" s="17">
        <f>IF(Scenarios!B21=0,0,B$23/Scenarios!B21)</f>
        <v/>
      </c>
      <c r="C26" s="17">
        <f>IF(Scenarios!C21=0,0,C$23/Scenarios!C21)</f>
        <v/>
      </c>
      <c r="D26" s="17">
        <f>IF(Scenarios!D21=0,0,D$23/Scenarios!D21)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cols>
    <col width="28" customWidth="1" min="1" max="1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Sensitivity Data Tables</t>
        </is>
      </c>
    </row>
    <row r="2">
      <c r="A2" t="inlineStr">
        <is>
          <t>Table 1: WACC vs Terminal g → EV | Table 2: Rev Growth vs EBITDA Margin → EV</t>
        </is>
      </c>
    </row>
    <row r="4">
      <c r="A4" s="2" t="inlineStr">
        <is>
          <t>TABLE 1 — Enterprise Value ($M): WACC vs Terminal Growth (g)</t>
        </is>
      </c>
    </row>
    <row r="5">
      <c r="A5" t="inlineStr">
        <is>
          <t>Base operating case (Base scenario FCF) | Gordon Growth TV</t>
        </is>
      </c>
    </row>
    <row r="7">
      <c r="A7" s="2" t="inlineStr">
        <is>
          <t>WACC \ g</t>
        </is>
      </c>
      <c r="C7" s="19" t="n">
        <v>0.015</v>
      </c>
      <c r="D7" s="19" t="n">
        <v>0.02</v>
      </c>
      <c r="E7" s="19" t="n">
        <v>0.025</v>
      </c>
      <c r="F7" s="19" t="n">
        <v>0.03</v>
      </c>
      <c r="G7" s="19" t="n">
        <v>0.035</v>
      </c>
      <c r="H7" s="19" t="n">
        <v>0.04</v>
      </c>
      <c r="I7" s="19" t="n">
        <v>0.045</v>
      </c>
    </row>
    <row r="8">
      <c r="A8" s="19" t="n">
        <v>0.075</v>
      </c>
      <c r="C8" s="20">
        <f>IF($A8&gt;C$7,(Scenarios!B39/(1+$A8)^(1)+Scenarios!B40/(1+$A8)^(2)+Scenarios!B41/(1+$A8)^(3)+Scenarios!B42/(1+$A8)^(4)+Scenarios!B43/(1+$A8)^(5))+(Scenarios!B43*(1+C$7)/($A8-C$7)/(1+$A8)^5),0)</f>
        <v/>
      </c>
      <c r="D8" s="20">
        <f>IF($A8&gt;D$7,(Scenarios!B39/(1+$A8)^(1)+Scenarios!B40/(1+$A8)^(2)+Scenarios!B41/(1+$A8)^(3)+Scenarios!B42/(1+$A8)^(4)+Scenarios!B43/(1+$A8)^(5))+(Scenarios!B43*(1+D$7)/($A8-D$7)/(1+$A8)^5),0)</f>
        <v/>
      </c>
      <c r="E8" s="20">
        <f>IF($A8&gt;E$7,(Scenarios!B39/(1+$A8)^(1)+Scenarios!B40/(1+$A8)^(2)+Scenarios!B41/(1+$A8)^(3)+Scenarios!B42/(1+$A8)^(4)+Scenarios!B43/(1+$A8)^(5))+(Scenarios!B43*(1+E$7)/($A8-E$7)/(1+$A8)^5),0)</f>
        <v/>
      </c>
      <c r="F8" s="20">
        <f>IF($A8&gt;F$7,(Scenarios!B39/(1+$A8)^(1)+Scenarios!B40/(1+$A8)^(2)+Scenarios!B41/(1+$A8)^(3)+Scenarios!B42/(1+$A8)^(4)+Scenarios!B43/(1+$A8)^(5))+(Scenarios!B43*(1+F$7)/($A8-F$7)/(1+$A8)^5),0)</f>
        <v/>
      </c>
      <c r="G8" s="20">
        <f>IF($A8&gt;G$7,(Scenarios!B39/(1+$A8)^(1)+Scenarios!B40/(1+$A8)^(2)+Scenarios!B41/(1+$A8)^(3)+Scenarios!B42/(1+$A8)^(4)+Scenarios!B43/(1+$A8)^(5))+(Scenarios!B43*(1+G$7)/($A8-G$7)/(1+$A8)^5),0)</f>
        <v/>
      </c>
      <c r="H8" s="20">
        <f>IF($A8&gt;H$7,(Scenarios!B39/(1+$A8)^(1)+Scenarios!B40/(1+$A8)^(2)+Scenarios!B41/(1+$A8)^(3)+Scenarios!B42/(1+$A8)^(4)+Scenarios!B43/(1+$A8)^(5))+(Scenarios!B43*(1+H$7)/($A8-H$7)/(1+$A8)^5),0)</f>
        <v/>
      </c>
      <c r="I8" s="20">
        <f>IF($A8&gt;I$7,(Scenarios!B39/(1+$A8)^(1)+Scenarios!B40/(1+$A8)^(2)+Scenarios!B41/(1+$A8)^(3)+Scenarios!B42/(1+$A8)^(4)+Scenarios!B43/(1+$A8)^(5))+(Scenarios!B43*(1+I$7)/($A8-I$7)/(1+$A8)^5),0)</f>
        <v/>
      </c>
    </row>
    <row r="9">
      <c r="A9" s="19" t="n">
        <v>0.08</v>
      </c>
      <c r="C9" s="20">
        <f>IF($A9&gt;C$7,(Scenarios!B39/(1+$A9)^(1)+Scenarios!B40/(1+$A9)^(2)+Scenarios!B41/(1+$A9)^(3)+Scenarios!B42/(1+$A9)^(4)+Scenarios!B43/(1+$A9)^(5))+(Scenarios!B43*(1+C$7)/($A9-C$7)/(1+$A9)^5),0)</f>
        <v/>
      </c>
      <c r="D9" s="20">
        <f>IF($A9&gt;D$7,(Scenarios!B39/(1+$A9)^(1)+Scenarios!B40/(1+$A9)^(2)+Scenarios!B41/(1+$A9)^(3)+Scenarios!B42/(1+$A9)^(4)+Scenarios!B43/(1+$A9)^(5))+(Scenarios!B43*(1+D$7)/($A9-D$7)/(1+$A9)^5),0)</f>
        <v/>
      </c>
      <c r="E9" s="20">
        <f>IF($A9&gt;E$7,(Scenarios!B39/(1+$A9)^(1)+Scenarios!B40/(1+$A9)^(2)+Scenarios!B41/(1+$A9)^(3)+Scenarios!B42/(1+$A9)^(4)+Scenarios!B43/(1+$A9)^(5))+(Scenarios!B43*(1+E$7)/($A9-E$7)/(1+$A9)^5),0)</f>
        <v/>
      </c>
      <c r="F9" s="20">
        <f>IF($A9&gt;F$7,(Scenarios!B39/(1+$A9)^(1)+Scenarios!B40/(1+$A9)^(2)+Scenarios!B41/(1+$A9)^(3)+Scenarios!B42/(1+$A9)^(4)+Scenarios!B43/(1+$A9)^(5))+(Scenarios!B43*(1+F$7)/($A9-F$7)/(1+$A9)^5),0)</f>
        <v/>
      </c>
      <c r="G9" s="20">
        <f>IF($A9&gt;G$7,(Scenarios!B39/(1+$A9)^(1)+Scenarios!B40/(1+$A9)^(2)+Scenarios!B41/(1+$A9)^(3)+Scenarios!B42/(1+$A9)^(4)+Scenarios!B43/(1+$A9)^(5))+(Scenarios!B43*(1+G$7)/($A9-G$7)/(1+$A9)^5),0)</f>
        <v/>
      </c>
      <c r="H9" s="20">
        <f>IF($A9&gt;H$7,(Scenarios!B39/(1+$A9)^(1)+Scenarios!B40/(1+$A9)^(2)+Scenarios!B41/(1+$A9)^(3)+Scenarios!B42/(1+$A9)^(4)+Scenarios!B43/(1+$A9)^(5))+(Scenarios!B43*(1+H$7)/($A9-H$7)/(1+$A9)^5),0)</f>
        <v/>
      </c>
      <c r="I9" s="20">
        <f>IF($A9&gt;I$7,(Scenarios!B39/(1+$A9)^(1)+Scenarios!B40/(1+$A9)^(2)+Scenarios!B41/(1+$A9)^(3)+Scenarios!B42/(1+$A9)^(4)+Scenarios!B43/(1+$A9)^(5))+(Scenarios!B43*(1+I$7)/($A9-I$7)/(1+$A9)^5),0)</f>
        <v/>
      </c>
    </row>
    <row r="10">
      <c r="A10" s="19" t="n">
        <v>0.08500000000000001</v>
      </c>
      <c r="C10" s="20">
        <f>IF($A10&gt;C$7,(Scenarios!B39/(1+$A10)^(1)+Scenarios!B40/(1+$A10)^(2)+Scenarios!B41/(1+$A10)^(3)+Scenarios!B42/(1+$A10)^(4)+Scenarios!B43/(1+$A10)^(5))+(Scenarios!B43*(1+C$7)/($A10-C$7)/(1+$A10)^5),0)</f>
        <v/>
      </c>
      <c r="D10" s="20">
        <f>IF($A10&gt;D$7,(Scenarios!B39/(1+$A10)^(1)+Scenarios!B40/(1+$A10)^(2)+Scenarios!B41/(1+$A10)^(3)+Scenarios!B42/(1+$A10)^(4)+Scenarios!B43/(1+$A10)^(5))+(Scenarios!B43*(1+D$7)/($A10-D$7)/(1+$A10)^5),0)</f>
        <v/>
      </c>
      <c r="E10" s="20">
        <f>IF($A10&gt;E$7,(Scenarios!B39/(1+$A10)^(1)+Scenarios!B40/(1+$A10)^(2)+Scenarios!B41/(1+$A10)^(3)+Scenarios!B42/(1+$A10)^(4)+Scenarios!B43/(1+$A10)^(5))+(Scenarios!B43*(1+E$7)/($A10-E$7)/(1+$A10)^5),0)</f>
        <v/>
      </c>
      <c r="F10" s="20">
        <f>IF($A10&gt;F$7,(Scenarios!B39/(1+$A10)^(1)+Scenarios!B40/(1+$A10)^(2)+Scenarios!B41/(1+$A10)^(3)+Scenarios!B42/(1+$A10)^(4)+Scenarios!B43/(1+$A10)^(5))+(Scenarios!B43*(1+F$7)/($A10-F$7)/(1+$A10)^5),0)</f>
        <v/>
      </c>
      <c r="G10" s="20">
        <f>IF($A10&gt;G$7,(Scenarios!B39/(1+$A10)^(1)+Scenarios!B40/(1+$A10)^(2)+Scenarios!B41/(1+$A10)^(3)+Scenarios!B42/(1+$A10)^(4)+Scenarios!B43/(1+$A10)^(5))+(Scenarios!B43*(1+G$7)/($A10-G$7)/(1+$A10)^5),0)</f>
        <v/>
      </c>
      <c r="H10" s="20">
        <f>IF($A10&gt;H$7,(Scenarios!B39/(1+$A10)^(1)+Scenarios!B40/(1+$A10)^(2)+Scenarios!B41/(1+$A10)^(3)+Scenarios!B42/(1+$A10)^(4)+Scenarios!B43/(1+$A10)^(5))+(Scenarios!B43*(1+H$7)/($A10-H$7)/(1+$A10)^5),0)</f>
        <v/>
      </c>
      <c r="I10" s="20">
        <f>IF($A10&gt;I$7,(Scenarios!B39/(1+$A10)^(1)+Scenarios!B40/(1+$A10)^(2)+Scenarios!B41/(1+$A10)^(3)+Scenarios!B42/(1+$A10)^(4)+Scenarios!B43/(1+$A10)^(5))+(Scenarios!B43*(1+I$7)/($A10-I$7)/(1+$A10)^5),0)</f>
        <v/>
      </c>
    </row>
    <row r="11">
      <c r="A11" s="19" t="n">
        <v>0.09</v>
      </c>
      <c r="C11" s="20">
        <f>IF($A11&gt;C$7,(Scenarios!B39/(1+$A11)^(1)+Scenarios!B40/(1+$A11)^(2)+Scenarios!B41/(1+$A11)^(3)+Scenarios!B42/(1+$A11)^(4)+Scenarios!B43/(1+$A11)^(5))+(Scenarios!B43*(1+C$7)/($A11-C$7)/(1+$A11)^5),0)</f>
        <v/>
      </c>
      <c r="D11" s="20">
        <f>IF($A11&gt;D$7,(Scenarios!B39/(1+$A11)^(1)+Scenarios!B40/(1+$A11)^(2)+Scenarios!B41/(1+$A11)^(3)+Scenarios!B42/(1+$A11)^(4)+Scenarios!B43/(1+$A11)^(5))+(Scenarios!B43*(1+D$7)/($A11-D$7)/(1+$A11)^5),0)</f>
        <v/>
      </c>
      <c r="E11" s="20">
        <f>IF($A11&gt;E$7,(Scenarios!B39/(1+$A11)^(1)+Scenarios!B40/(1+$A11)^(2)+Scenarios!B41/(1+$A11)^(3)+Scenarios!B42/(1+$A11)^(4)+Scenarios!B43/(1+$A11)^(5))+(Scenarios!B43*(1+E$7)/($A11-E$7)/(1+$A11)^5),0)</f>
        <v/>
      </c>
      <c r="F11" s="20">
        <f>IF($A11&gt;F$7,(Scenarios!B39/(1+$A11)^(1)+Scenarios!B40/(1+$A11)^(2)+Scenarios!B41/(1+$A11)^(3)+Scenarios!B42/(1+$A11)^(4)+Scenarios!B43/(1+$A11)^(5))+(Scenarios!B43*(1+F$7)/($A11-F$7)/(1+$A11)^5),0)</f>
        <v/>
      </c>
      <c r="G11" s="20">
        <f>IF($A11&gt;G$7,(Scenarios!B39/(1+$A11)^(1)+Scenarios!B40/(1+$A11)^(2)+Scenarios!B41/(1+$A11)^(3)+Scenarios!B42/(1+$A11)^(4)+Scenarios!B43/(1+$A11)^(5))+(Scenarios!B43*(1+G$7)/($A11-G$7)/(1+$A11)^5),0)</f>
        <v/>
      </c>
      <c r="H11" s="20">
        <f>IF($A11&gt;H$7,(Scenarios!B39/(1+$A11)^(1)+Scenarios!B40/(1+$A11)^(2)+Scenarios!B41/(1+$A11)^(3)+Scenarios!B42/(1+$A11)^(4)+Scenarios!B43/(1+$A11)^(5))+(Scenarios!B43*(1+H$7)/($A11-H$7)/(1+$A11)^5),0)</f>
        <v/>
      </c>
      <c r="I11" s="20">
        <f>IF($A11&gt;I$7,(Scenarios!B39/(1+$A11)^(1)+Scenarios!B40/(1+$A11)^(2)+Scenarios!B41/(1+$A11)^(3)+Scenarios!B42/(1+$A11)^(4)+Scenarios!B43/(1+$A11)^(5))+(Scenarios!B43*(1+I$7)/($A11-I$7)/(1+$A11)^5),0)</f>
        <v/>
      </c>
    </row>
    <row r="12">
      <c r="A12" s="19" t="n">
        <v>0.095</v>
      </c>
      <c r="C12" s="20">
        <f>IF($A12&gt;C$7,(Scenarios!B39/(1+$A12)^(1)+Scenarios!B40/(1+$A12)^(2)+Scenarios!B41/(1+$A12)^(3)+Scenarios!B42/(1+$A12)^(4)+Scenarios!B43/(1+$A12)^(5))+(Scenarios!B43*(1+C$7)/($A12-C$7)/(1+$A12)^5),0)</f>
        <v/>
      </c>
      <c r="D12" s="20">
        <f>IF($A12&gt;D$7,(Scenarios!B39/(1+$A12)^(1)+Scenarios!B40/(1+$A12)^(2)+Scenarios!B41/(1+$A12)^(3)+Scenarios!B42/(1+$A12)^(4)+Scenarios!B43/(1+$A12)^(5))+(Scenarios!B43*(1+D$7)/($A12-D$7)/(1+$A12)^5),0)</f>
        <v/>
      </c>
      <c r="E12" s="20">
        <f>IF($A12&gt;E$7,(Scenarios!B39/(1+$A12)^(1)+Scenarios!B40/(1+$A12)^(2)+Scenarios!B41/(1+$A12)^(3)+Scenarios!B42/(1+$A12)^(4)+Scenarios!B43/(1+$A12)^(5))+(Scenarios!B43*(1+E$7)/($A12-E$7)/(1+$A12)^5),0)</f>
        <v/>
      </c>
      <c r="F12" s="20">
        <f>IF($A12&gt;F$7,(Scenarios!B39/(1+$A12)^(1)+Scenarios!B40/(1+$A12)^(2)+Scenarios!B41/(1+$A12)^(3)+Scenarios!B42/(1+$A12)^(4)+Scenarios!B43/(1+$A12)^(5))+(Scenarios!B43*(1+F$7)/($A12-F$7)/(1+$A12)^5),0)</f>
        <v/>
      </c>
      <c r="G12" s="20">
        <f>IF($A12&gt;G$7,(Scenarios!B39/(1+$A12)^(1)+Scenarios!B40/(1+$A12)^(2)+Scenarios!B41/(1+$A12)^(3)+Scenarios!B42/(1+$A12)^(4)+Scenarios!B43/(1+$A12)^(5))+(Scenarios!B43*(1+G$7)/($A12-G$7)/(1+$A12)^5),0)</f>
        <v/>
      </c>
      <c r="H12" s="20">
        <f>IF($A12&gt;H$7,(Scenarios!B39/(1+$A12)^(1)+Scenarios!B40/(1+$A12)^(2)+Scenarios!B41/(1+$A12)^(3)+Scenarios!B42/(1+$A12)^(4)+Scenarios!B43/(1+$A12)^(5))+(Scenarios!B43*(1+H$7)/($A12-H$7)/(1+$A12)^5),0)</f>
        <v/>
      </c>
      <c r="I12" s="20">
        <f>IF($A12&gt;I$7,(Scenarios!B39/(1+$A12)^(1)+Scenarios!B40/(1+$A12)^(2)+Scenarios!B41/(1+$A12)^(3)+Scenarios!B42/(1+$A12)^(4)+Scenarios!B43/(1+$A12)^(5))+(Scenarios!B43*(1+I$7)/($A12-I$7)/(1+$A12)^5),0)</f>
        <v/>
      </c>
    </row>
    <row r="13">
      <c r="A13" s="19" t="n">
        <v>0.1</v>
      </c>
      <c r="C13" s="20">
        <f>IF($A13&gt;C$7,(Scenarios!B39/(1+$A13)^(1)+Scenarios!B40/(1+$A13)^(2)+Scenarios!B41/(1+$A13)^(3)+Scenarios!B42/(1+$A13)^(4)+Scenarios!B43/(1+$A13)^(5))+(Scenarios!B43*(1+C$7)/($A13-C$7)/(1+$A13)^5),0)</f>
        <v/>
      </c>
      <c r="D13" s="20">
        <f>IF($A13&gt;D$7,(Scenarios!B39/(1+$A13)^(1)+Scenarios!B40/(1+$A13)^(2)+Scenarios!B41/(1+$A13)^(3)+Scenarios!B42/(1+$A13)^(4)+Scenarios!B43/(1+$A13)^(5))+(Scenarios!B43*(1+D$7)/($A13-D$7)/(1+$A13)^5),0)</f>
        <v/>
      </c>
      <c r="E13" s="20">
        <f>IF($A13&gt;E$7,(Scenarios!B39/(1+$A13)^(1)+Scenarios!B40/(1+$A13)^(2)+Scenarios!B41/(1+$A13)^(3)+Scenarios!B42/(1+$A13)^(4)+Scenarios!B43/(1+$A13)^(5))+(Scenarios!B43*(1+E$7)/($A13-E$7)/(1+$A13)^5),0)</f>
        <v/>
      </c>
      <c r="F13" s="20">
        <f>IF($A13&gt;F$7,(Scenarios!B39/(1+$A13)^(1)+Scenarios!B40/(1+$A13)^(2)+Scenarios!B41/(1+$A13)^(3)+Scenarios!B42/(1+$A13)^(4)+Scenarios!B43/(1+$A13)^(5))+(Scenarios!B43*(1+F$7)/($A13-F$7)/(1+$A13)^5),0)</f>
        <v/>
      </c>
      <c r="G13" s="20">
        <f>IF($A13&gt;G$7,(Scenarios!B39/(1+$A13)^(1)+Scenarios!B40/(1+$A13)^(2)+Scenarios!B41/(1+$A13)^(3)+Scenarios!B42/(1+$A13)^(4)+Scenarios!B43/(1+$A13)^(5))+(Scenarios!B43*(1+G$7)/($A13-G$7)/(1+$A13)^5),0)</f>
        <v/>
      </c>
      <c r="H13" s="20">
        <f>IF($A13&gt;H$7,(Scenarios!B39/(1+$A13)^(1)+Scenarios!B40/(1+$A13)^(2)+Scenarios!B41/(1+$A13)^(3)+Scenarios!B42/(1+$A13)^(4)+Scenarios!B43/(1+$A13)^(5))+(Scenarios!B43*(1+H$7)/($A13-H$7)/(1+$A13)^5),0)</f>
        <v/>
      </c>
      <c r="I13" s="20">
        <f>IF($A13&gt;I$7,(Scenarios!B39/(1+$A13)^(1)+Scenarios!B40/(1+$A13)^(2)+Scenarios!B41/(1+$A13)^(3)+Scenarios!B42/(1+$A13)^(4)+Scenarios!B43/(1+$A13)^(5))+(Scenarios!B43*(1+I$7)/($A13-I$7)/(1+$A13)^5),0)</f>
        <v/>
      </c>
    </row>
    <row r="14">
      <c r="A14" s="19" t="n">
        <v>0.105</v>
      </c>
      <c r="C14" s="20">
        <f>IF($A14&gt;C$7,(Scenarios!B39/(1+$A14)^(1)+Scenarios!B40/(1+$A14)^(2)+Scenarios!B41/(1+$A14)^(3)+Scenarios!B42/(1+$A14)^(4)+Scenarios!B43/(1+$A14)^(5))+(Scenarios!B43*(1+C$7)/($A14-C$7)/(1+$A14)^5),0)</f>
        <v/>
      </c>
      <c r="D14" s="20">
        <f>IF($A14&gt;D$7,(Scenarios!B39/(1+$A14)^(1)+Scenarios!B40/(1+$A14)^(2)+Scenarios!B41/(1+$A14)^(3)+Scenarios!B42/(1+$A14)^(4)+Scenarios!B43/(1+$A14)^(5))+(Scenarios!B43*(1+D$7)/($A14-D$7)/(1+$A14)^5),0)</f>
        <v/>
      </c>
      <c r="E14" s="20">
        <f>IF($A14&gt;E$7,(Scenarios!B39/(1+$A14)^(1)+Scenarios!B40/(1+$A14)^(2)+Scenarios!B41/(1+$A14)^(3)+Scenarios!B42/(1+$A14)^(4)+Scenarios!B43/(1+$A14)^(5))+(Scenarios!B43*(1+E$7)/($A14-E$7)/(1+$A14)^5),0)</f>
        <v/>
      </c>
      <c r="F14" s="20">
        <f>IF($A14&gt;F$7,(Scenarios!B39/(1+$A14)^(1)+Scenarios!B40/(1+$A14)^(2)+Scenarios!B41/(1+$A14)^(3)+Scenarios!B42/(1+$A14)^(4)+Scenarios!B43/(1+$A14)^(5))+(Scenarios!B43*(1+F$7)/($A14-F$7)/(1+$A14)^5),0)</f>
        <v/>
      </c>
      <c r="G14" s="20">
        <f>IF($A14&gt;G$7,(Scenarios!B39/(1+$A14)^(1)+Scenarios!B40/(1+$A14)^(2)+Scenarios!B41/(1+$A14)^(3)+Scenarios!B42/(1+$A14)^(4)+Scenarios!B43/(1+$A14)^(5))+(Scenarios!B43*(1+G$7)/($A14-G$7)/(1+$A14)^5),0)</f>
        <v/>
      </c>
      <c r="H14" s="20">
        <f>IF($A14&gt;H$7,(Scenarios!B39/(1+$A14)^(1)+Scenarios!B40/(1+$A14)^(2)+Scenarios!B41/(1+$A14)^(3)+Scenarios!B42/(1+$A14)^(4)+Scenarios!B43/(1+$A14)^(5))+(Scenarios!B43*(1+H$7)/($A14-H$7)/(1+$A14)^5),0)</f>
        <v/>
      </c>
      <c r="I14" s="20">
        <f>IF($A14&gt;I$7,(Scenarios!B39/(1+$A14)^(1)+Scenarios!B40/(1+$A14)^(2)+Scenarios!B41/(1+$A14)^(3)+Scenarios!B42/(1+$A14)^(4)+Scenarios!B43/(1+$A14)^(5))+(Scenarios!B43*(1+I$7)/($A14-I$7)/(1+$A14)^5),0)</f>
        <v/>
      </c>
    </row>
    <row r="18">
      <c r="A18" s="2" t="inlineStr">
        <is>
          <t>TABLE 2 — Enterprise Value ($M): Avg Rev Growth vs EBITDA Margin</t>
        </is>
      </c>
    </row>
    <row r="19">
      <c r="A19" t="inlineStr">
        <is>
          <t>Base WACC &amp; terminal g from Base scenario | 5-year uniform growth &amp; margin</t>
        </is>
      </c>
    </row>
    <row r="21">
      <c r="A21" s="2" t="inlineStr">
        <is>
          <t>Rev Growth \ EBITDA Margin</t>
        </is>
      </c>
      <c r="C21" s="21" t="n">
        <v>0.17</v>
      </c>
      <c r="D21" s="21" t="n">
        <v>0.19</v>
      </c>
      <c r="E21" s="21" t="n">
        <v>0.21</v>
      </c>
      <c r="F21" s="21" t="n">
        <v>0.23</v>
      </c>
      <c r="G21" s="21" t="n">
        <v>0.25</v>
      </c>
      <c r="H21" s="21" t="n">
        <v>0.27</v>
      </c>
      <c r="I21" s="21" t="n">
        <v>0.29</v>
      </c>
    </row>
    <row r="22">
      <c r="A22" s="21" t="n">
        <v>0.02</v>
      </c>
      <c r="C22" s="20">
        <f>IF(Scenarios!B10&gt;Scenarios!B11,(((((((Assumptions!$B$23*(1+$A22)^(1))*C$21)-(Assumptions!$B$36*Assumptions!$B$35))*(1-Assumptions!$B$26))+(Assumptions!$B$36*Assumptions!$B$35)-((Assumptions!$B$23*(1+$A22)^(1))*Assumptions!$B$34))/(1+Scenarios!B10)^(1))+((((((Assumptions!$B$23*(1+$A22)^(2))*C$21)-(Assumptions!$B$36*Assumptions!$B$35))*(1-Assumptions!$B$26))+(Assumptions!$B$36*Assumptions!$B$35)-((Assumptions!$B$23*(1+$A22)^(2))*Assumptions!$B$34))/(1+Scenarios!B10)^(2))+((((((Assumptions!$B$23*(1+$A22)^(3))*C$21)-(Assumptions!$B$36*Assumptions!$B$35))*(1-Assumptions!$B$26))+(Assumptions!$B$36*Assumptions!$B$35)-((Assumptions!$B$23*(1+$A22)^(3))*Assumptions!$B$34))/(1+Scenarios!B10)^(3))+((((((Assumptions!$B$23*(1+$A22)^(4))*C$21)-(Assumptions!$B$36*Assumptions!$B$35))*(1-Assumptions!$B$26))+(Assumptions!$B$36*Assumptions!$B$35)-((Assumptions!$B$23*(1+$A22)^(4))*Assumptions!$B$34))/(1+Scenarios!B10)^(4))+((((((Assumptions!$B$23*(1+$A22)^(5))*C$21)-(Assumptions!$B$36*Assumptions!$B$35))*(1-Assumptions!$B$26))+(Assumptions!$B$36*Assumptions!$B$35)-((Assumptions!$B$23*(1+$A22)^(5))*Assumptions!$B$34))/(1+Scenarios!B10)^(5)))+((((((Assumptions!$B$23*(1+$A22)^5)*C$21)-(Assumptions!$B$36*Assumptions!$B$35))*(1-Assumptions!$B$26))+(Assumptions!$B$36*Assumptions!$B$35)-((Assumptions!$B$23*(1+$A22)^5)*Assumptions!$B$34))*(1+Scenarios!B11)/(Scenarios!B10-Scenarios!B11)/(1+Scenarios!B10)^5),0)</f>
        <v/>
      </c>
      <c r="D22" s="20">
        <f>IF(Scenarios!B10&gt;Scenarios!B11,(((((((Assumptions!$B$23*(1+$A22)^(1))*D$21)-(Assumptions!$B$36*Assumptions!$B$35))*(1-Assumptions!$B$26))+(Assumptions!$B$36*Assumptions!$B$35)-((Assumptions!$B$23*(1+$A22)^(1))*Assumptions!$B$34))/(1+Scenarios!B10)^(1))+((((((Assumptions!$B$23*(1+$A22)^(2))*D$21)-(Assumptions!$B$36*Assumptions!$B$35))*(1-Assumptions!$B$26))+(Assumptions!$B$36*Assumptions!$B$35)-((Assumptions!$B$23*(1+$A22)^(2))*Assumptions!$B$34))/(1+Scenarios!B10)^(2))+((((((Assumptions!$B$23*(1+$A22)^(3))*D$21)-(Assumptions!$B$36*Assumptions!$B$35))*(1-Assumptions!$B$26))+(Assumptions!$B$36*Assumptions!$B$35)-((Assumptions!$B$23*(1+$A22)^(3))*Assumptions!$B$34))/(1+Scenarios!B10)^(3))+((((((Assumptions!$B$23*(1+$A22)^(4))*D$21)-(Assumptions!$B$36*Assumptions!$B$35))*(1-Assumptions!$B$26))+(Assumptions!$B$36*Assumptions!$B$35)-((Assumptions!$B$23*(1+$A22)^(4))*Assumptions!$B$34))/(1+Scenarios!B10)^(4))+((((((Assumptions!$B$23*(1+$A22)^(5))*D$21)-(Assumptions!$B$36*Assumptions!$B$35))*(1-Assumptions!$B$26))+(Assumptions!$B$36*Assumptions!$B$35)-((Assumptions!$B$23*(1+$A22)^(5))*Assumptions!$B$34))/(1+Scenarios!B10)^(5)))+((((((Assumptions!$B$23*(1+$A22)^5)*D$21)-(Assumptions!$B$36*Assumptions!$B$35))*(1-Assumptions!$B$26))+(Assumptions!$B$36*Assumptions!$B$35)-((Assumptions!$B$23*(1+$A22)^5)*Assumptions!$B$34))*(1+Scenarios!B11)/(Scenarios!B10-Scenarios!B11)/(1+Scenarios!B10)^5),0)</f>
        <v/>
      </c>
      <c r="E22" s="20">
        <f>IF(Scenarios!B10&gt;Scenarios!B11,(((((((Assumptions!$B$23*(1+$A22)^(1))*E$21)-(Assumptions!$B$36*Assumptions!$B$35))*(1-Assumptions!$B$26))+(Assumptions!$B$36*Assumptions!$B$35)-((Assumptions!$B$23*(1+$A22)^(1))*Assumptions!$B$34))/(1+Scenarios!B10)^(1))+((((((Assumptions!$B$23*(1+$A22)^(2))*E$21)-(Assumptions!$B$36*Assumptions!$B$35))*(1-Assumptions!$B$26))+(Assumptions!$B$36*Assumptions!$B$35)-((Assumptions!$B$23*(1+$A22)^(2))*Assumptions!$B$34))/(1+Scenarios!B10)^(2))+((((((Assumptions!$B$23*(1+$A22)^(3))*E$21)-(Assumptions!$B$36*Assumptions!$B$35))*(1-Assumptions!$B$26))+(Assumptions!$B$36*Assumptions!$B$35)-((Assumptions!$B$23*(1+$A22)^(3))*Assumptions!$B$34))/(1+Scenarios!B10)^(3))+((((((Assumptions!$B$23*(1+$A22)^(4))*E$21)-(Assumptions!$B$36*Assumptions!$B$35))*(1-Assumptions!$B$26))+(Assumptions!$B$36*Assumptions!$B$35)-((Assumptions!$B$23*(1+$A22)^(4))*Assumptions!$B$34))/(1+Scenarios!B10)^(4))+((((((Assumptions!$B$23*(1+$A22)^(5))*E$21)-(Assumptions!$B$36*Assumptions!$B$35))*(1-Assumptions!$B$26))+(Assumptions!$B$36*Assumptions!$B$35)-((Assumptions!$B$23*(1+$A22)^(5))*Assumptions!$B$34))/(1+Scenarios!B10)^(5)))+((((((Assumptions!$B$23*(1+$A22)^5)*E$21)-(Assumptions!$B$36*Assumptions!$B$35))*(1-Assumptions!$B$26))+(Assumptions!$B$36*Assumptions!$B$35)-((Assumptions!$B$23*(1+$A22)^5)*Assumptions!$B$34))*(1+Scenarios!B11)/(Scenarios!B10-Scenarios!B11)/(1+Scenarios!B10)^5),0)</f>
        <v/>
      </c>
      <c r="F22" s="20">
        <f>IF(Scenarios!B10&gt;Scenarios!B11,(((((((Assumptions!$B$23*(1+$A22)^(1))*F$21)-(Assumptions!$B$36*Assumptions!$B$35))*(1-Assumptions!$B$26))+(Assumptions!$B$36*Assumptions!$B$35)-((Assumptions!$B$23*(1+$A22)^(1))*Assumptions!$B$34))/(1+Scenarios!B10)^(1))+((((((Assumptions!$B$23*(1+$A22)^(2))*F$21)-(Assumptions!$B$36*Assumptions!$B$35))*(1-Assumptions!$B$26))+(Assumptions!$B$36*Assumptions!$B$35)-((Assumptions!$B$23*(1+$A22)^(2))*Assumptions!$B$34))/(1+Scenarios!B10)^(2))+((((((Assumptions!$B$23*(1+$A22)^(3))*F$21)-(Assumptions!$B$36*Assumptions!$B$35))*(1-Assumptions!$B$26))+(Assumptions!$B$36*Assumptions!$B$35)-((Assumptions!$B$23*(1+$A22)^(3))*Assumptions!$B$34))/(1+Scenarios!B10)^(3))+((((((Assumptions!$B$23*(1+$A22)^(4))*F$21)-(Assumptions!$B$36*Assumptions!$B$35))*(1-Assumptions!$B$26))+(Assumptions!$B$36*Assumptions!$B$35)-((Assumptions!$B$23*(1+$A22)^(4))*Assumptions!$B$34))/(1+Scenarios!B10)^(4))+((((((Assumptions!$B$23*(1+$A22)^(5))*F$21)-(Assumptions!$B$36*Assumptions!$B$35))*(1-Assumptions!$B$26))+(Assumptions!$B$36*Assumptions!$B$35)-((Assumptions!$B$23*(1+$A22)^(5))*Assumptions!$B$34))/(1+Scenarios!B10)^(5)))+((((((Assumptions!$B$23*(1+$A22)^5)*F$21)-(Assumptions!$B$36*Assumptions!$B$35))*(1-Assumptions!$B$26))+(Assumptions!$B$36*Assumptions!$B$35)-((Assumptions!$B$23*(1+$A22)^5)*Assumptions!$B$34))*(1+Scenarios!B11)/(Scenarios!B10-Scenarios!B11)/(1+Scenarios!B10)^5),0)</f>
        <v/>
      </c>
      <c r="G22" s="20">
        <f>IF(Scenarios!B10&gt;Scenarios!B11,(((((((Assumptions!$B$23*(1+$A22)^(1))*G$21)-(Assumptions!$B$36*Assumptions!$B$35))*(1-Assumptions!$B$26))+(Assumptions!$B$36*Assumptions!$B$35)-((Assumptions!$B$23*(1+$A22)^(1))*Assumptions!$B$34))/(1+Scenarios!B10)^(1))+((((((Assumptions!$B$23*(1+$A22)^(2))*G$21)-(Assumptions!$B$36*Assumptions!$B$35))*(1-Assumptions!$B$26))+(Assumptions!$B$36*Assumptions!$B$35)-((Assumptions!$B$23*(1+$A22)^(2))*Assumptions!$B$34))/(1+Scenarios!B10)^(2))+((((((Assumptions!$B$23*(1+$A22)^(3))*G$21)-(Assumptions!$B$36*Assumptions!$B$35))*(1-Assumptions!$B$26))+(Assumptions!$B$36*Assumptions!$B$35)-((Assumptions!$B$23*(1+$A22)^(3))*Assumptions!$B$34))/(1+Scenarios!B10)^(3))+((((((Assumptions!$B$23*(1+$A22)^(4))*G$21)-(Assumptions!$B$36*Assumptions!$B$35))*(1-Assumptions!$B$26))+(Assumptions!$B$36*Assumptions!$B$35)-((Assumptions!$B$23*(1+$A22)^(4))*Assumptions!$B$34))/(1+Scenarios!B10)^(4))+((((((Assumptions!$B$23*(1+$A22)^(5))*G$21)-(Assumptions!$B$36*Assumptions!$B$35))*(1-Assumptions!$B$26))+(Assumptions!$B$36*Assumptions!$B$35)-((Assumptions!$B$23*(1+$A22)^(5))*Assumptions!$B$34))/(1+Scenarios!B10)^(5)))+((((((Assumptions!$B$23*(1+$A22)^5)*G$21)-(Assumptions!$B$36*Assumptions!$B$35))*(1-Assumptions!$B$26))+(Assumptions!$B$36*Assumptions!$B$35)-((Assumptions!$B$23*(1+$A22)^5)*Assumptions!$B$34))*(1+Scenarios!B11)/(Scenarios!B10-Scenarios!B11)/(1+Scenarios!B10)^5),0)</f>
        <v/>
      </c>
      <c r="H22" s="20">
        <f>IF(Scenarios!B10&gt;Scenarios!B11,(((((((Assumptions!$B$23*(1+$A22)^(1))*H$21)-(Assumptions!$B$36*Assumptions!$B$35))*(1-Assumptions!$B$26))+(Assumptions!$B$36*Assumptions!$B$35)-((Assumptions!$B$23*(1+$A22)^(1))*Assumptions!$B$34))/(1+Scenarios!B10)^(1))+((((((Assumptions!$B$23*(1+$A22)^(2))*H$21)-(Assumptions!$B$36*Assumptions!$B$35))*(1-Assumptions!$B$26))+(Assumptions!$B$36*Assumptions!$B$35)-((Assumptions!$B$23*(1+$A22)^(2))*Assumptions!$B$34))/(1+Scenarios!B10)^(2))+((((((Assumptions!$B$23*(1+$A22)^(3))*H$21)-(Assumptions!$B$36*Assumptions!$B$35))*(1-Assumptions!$B$26))+(Assumptions!$B$36*Assumptions!$B$35)-((Assumptions!$B$23*(1+$A22)^(3))*Assumptions!$B$34))/(1+Scenarios!B10)^(3))+((((((Assumptions!$B$23*(1+$A22)^(4))*H$21)-(Assumptions!$B$36*Assumptions!$B$35))*(1-Assumptions!$B$26))+(Assumptions!$B$36*Assumptions!$B$35)-((Assumptions!$B$23*(1+$A22)^(4))*Assumptions!$B$34))/(1+Scenarios!B10)^(4))+((((((Assumptions!$B$23*(1+$A22)^(5))*H$21)-(Assumptions!$B$36*Assumptions!$B$35))*(1-Assumptions!$B$26))+(Assumptions!$B$36*Assumptions!$B$35)-((Assumptions!$B$23*(1+$A22)^(5))*Assumptions!$B$34))/(1+Scenarios!B10)^(5)))+((((((Assumptions!$B$23*(1+$A22)^5)*H$21)-(Assumptions!$B$36*Assumptions!$B$35))*(1-Assumptions!$B$26))+(Assumptions!$B$36*Assumptions!$B$35)-((Assumptions!$B$23*(1+$A22)^5)*Assumptions!$B$34))*(1+Scenarios!B11)/(Scenarios!B10-Scenarios!B11)/(1+Scenarios!B10)^5),0)</f>
        <v/>
      </c>
      <c r="I22" s="20">
        <f>IF(Scenarios!B10&gt;Scenarios!B11,(((((((Assumptions!$B$23*(1+$A22)^(1))*I$21)-(Assumptions!$B$36*Assumptions!$B$35))*(1-Assumptions!$B$26))+(Assumptions!$B$36*Assumptions!$B$35)-((Assumptions!$B$23*(1+$A22)^(1))*Assumptions!$B$34))/(1+Scenarios!B10)^(1))+((((((Assumptions!$B$23*(1+$A22)^(2))*I$21)-(Assumptions!$B$36*Assumptions!$B$35))*(1-Assumptions!$B$26))+(Assumptions!$B$36*Assumptions!$B$35)-((Assumptions!$B$23*(1+$A22)^(2))*Assumptions!$B$34))/(1+Scenarios!B10)^(2))+((((((Assumptions!$B$23*(1+$A22)^(3))*I$21)-(Assumptions!$B$36*Assumptions!$B$35))*(1-Assumptions!$B$26))+(Assumptions!$B$36*Assumptions!$B$35)-((Assumptions!$B$23*(1+$A22)^(3))*Assumptions!$B$34))/(1+Scenarios!B10)^(3))+((((((Assumptions!$B$23*(1+$A22)^(4))*I$21)-(Assumptions!$B$36*Assumptions!$B$35))*(1-Assumptions!$B$26))+(Assumptions!$B$36*Assumptions!$B$35)-((Assumptions!$B$23*(1+$A22)^(4))*Assumptions!$B$34))/(1+Scenarios!B10)^(4))+((((((Assumptions!$B$23*(1+$A22)^(5))*I$21)-(Assumptions!$B$36*Assumptions!$B$35))*(1-Assumptions!$B$26))+(Assumptions!$B$36*Assumptions!$B$35)-((Assumptions!$B$23*(1+$A22)^(5))*Assumptions!$B$34))/(1+Scenarios!B10)^(5)))+((((((Assumptions!$B$23*(1+$A22)^5)*I$21)-(Assumptions!$B$36*Assumptions!$B$35))*(1-Assumptions!$B$26))+(Assumptions!$B$36*Assumptions!$B$35)-((Assumptions!$B$23*(1+$A22)^5)*Assumptions!$B$34))*(1+Scenarios!B11)/(Scenarios!B10-Scenarios!B11)/(1+Scenarios!B10)^5),0)</f>
        <v/>
      </c>
    </row>
    <row r="23">
      <c r="A23" s="21" t="n">
        <v>0.03</v>
      </c>
      <c r="C23" s="20">
        <f>IF(Scenarios!B10&gt;Scenarios!B11,(((((((Assumptions!$B$23*(1+$A23)^(1))*C$21)-(Assumptions!$B$36*Assumptions!$B$35))*(1-Assumptions!$B$26))+(Assumptions!$B$36*Assumptions!$B$35)-((Assumptions!$B$23*(1+$A23)^(1))*Assumptions!$B$34))/(1+Scenarios!B10)^(1))+((((((Assumptions!$B$23*(1+$A23)^(2))*C$21)-(Assumptions!$B$36*Assumptions!$B$35))*(1-Assumptions!$B$26))+(Assumptions!$B$36*Assumptions!$B$35)-((Assumptions!$B$23*(1+$A23)^(2))*Assumptions!$B$34))/(1+Scenarios!B10)^(2))+((((((Assumptions!$B$23*(1+$A23)^(3))*C$21)-(Assumptions!$B$36*Assumptions!$B$35))*(1-Assumptions!$B$26))+(Assumptions!$B$36*Assumptions!$B$35)-((Assumptions!$B$23*(1+$A23)^(3))*Assumptions!$B$34))/(1+Scenarios!B10)^(3))+((((((Assumptions!$B$23*(1+$A23)^(4))*C$21)-(Assumptions!$B$36*Assumptions!$B$35))*(1-Assumptions!$B$26))+(Assumptions!$B$36*Assumptions!$B$35)-((Assumptions!$B$23*(1+$A23)^(4))*Assumptions!$B$34))/(1+Scenarios!B10)^(4))+((((((Assumptions!$B$23*(1+$A23)^(5))*C$21)-(Assumptions!$B$36*Assumptions!$B$35))*(1-Assumptions!$B$26))+(Assumptions!$B$36*Assumptions!$B$35)-((Assumptions!$B$23*(1+$A23)^(5))*Assumptions!$B$34))/(1+Scenarios!B10)^(5)))+((((((Assumptions!$B$23*(1+$A23)^5)*C$21)-(Assumptions!$B$36*Assumptions!$B$35))*(1-Assumptions!$B$26))+(Assumptions!$B$36*Assumptions!$B$35)-((Assumptions!$B$23*(1+$A23)^5)*Assumptions!$B$34))*(1+Scenarios!B11)/(Scenarios!B10-Scenarios!B11)/(1+Scenarios!B10)^5),0)</f>
        <v/>
      </c>
      <c r="D23" s="20">
        <f>IF(Scenarios!B10&gt;Scenarios!B11,(((((((Assumptions!$B$23*(1+$A23)^(1))*D$21)-(Assumptions!$B$36*Assumptions!$B$35))*(1-Assumptions!$B$26))+(Assumptions!$B$36*Assumptions!$B$35)-((Assumptions!$B$23*(1+$A23)^(1))*Assumptions!$B$34))/(1+Scenarios!B10)^(1))+((((((Assumptions!$B$23*(1+$A23)^(2))*D$21)-(Assumptions!$B$36*Assumptions!$B$35))*(1-Assumptions!$B$26))+(Assumptions!$B$36*Assumptions!$B$35)-((Assumptions!$B$23*(1+$A23)^(2))*Assumptions!$B$34))/(1+Scenarios!B10)^(2))+((((((Assumptions!$B$23*(1+$A23)^(3))*D$21)-(Assumptions!$B$36*Assumptions!$B$35))*(1-Assumptions!$B$26))+(Assumptions!$B$36*Assumptions!$B$35)-((Assumptions!$B$23*(1+$A23)^(3))*Assumptions!$B$34))/(1+Scenarios!B10)^(3))+((((((Assumptions!$B$23*(1+$A23)^(4))*D$21)-(Assumptions!$B$36*Assumptions!$B$35))*(1-Assumptions!$B$26))+(Assumptions!$B$36*Assumptions!$B$35)-((Assumptions!$B$23*(1+$A23)^(4))*Assumptions!$B$34))/(1+Scenarios!B10)^(4))+((((((Assumptions!$B$23*(1+$A23)^(5))*D$21)-(Assumptions!$B$36*Assumptions!$B$35))*(1-Assumptions!$B$26))+(Assumptions!$B$36*Assumptions!$B$35)-((Assumptions!$B$23*(1+$A23)^(5))*Assumptions!$B$34))/(1+Scenarios!B10)^(5)))+((((((Assumptions!$B$23*(1+$A23)^5)*D$21)-(Assumptions!$B$36*Assumptions!$B$35))*(1-Assumptions!$B$26))+(Assumptions!$B$36*Assumptions!$B$35)-((Assumptions!$B$23*(1+$A23)^5)*Assumptions!$B$34))*(1+Scenarios!B11)/(Scenarios!B10-Scenarios!B11)/(1+Scenarios!B10)^5),0)</f>
        <v/>
      </c>
      <c r="E23" s="20">
        <f>IF(Scenarios!B10&gt;Scenarios!B11,(((((((Assumptions!$B$23*(1+$A23)^(1))*E$21)-(Assumptions!$B$36*Assumptions!$B$35))*(1-Assumptions!$B$26))+(Assumptions!$B$36*Assumptions!$B$35)-((Assumptions!$B$23*(1+$A23)^(1))*Assumptions!$B$34))/(1+Scenarios!B10)^(1))+((((((Assumptions!$B$23*(1+$A23)^(2))*E$21)-(Assumptions!$B$36*Assumptions!$B$35))*(1-Assumptions!$B$26))+(Assumptions!$B$36*Assumptions!$B$35)-((Assumptions!$B$23*(1+$A23)^(2))*Assumptions!$B$34))/(1+Scenarios!B10)^(2))+((((((Assumptions!$B$23*(1+$A23)^(3))*E$21)-(Assumptions!$B$36*Assumptions!$B$35))*(1-Assumptions!$B$26))+(Assumptions!$B$36*Assumptions!$B$35)-((Assumptions!$B$23*(1+$A23)^(3))*Assumptions!$B$34))/(1+Scenarios!B10)^(3))+((((((Assumptions!$B$23*(1+$A23)^(4))*E$21)-(Assumptions!$B$36*Assumptions!$B$35))*(1-Assumptions!$B$26))+(Assumptions!$B$36*Assumptions!$B$35)-((Assumptions!$B$23*(1+$A23)^(4))*Assumptions!$B$34))/(1+Scenarios!B10)^(4))+((((((Assumptions!$B$23*(1+$A23)^(5))*E$21)-(Assumptions!$B$36*Assumptions!$B$35))*(1-Assumptions!$B$26))+(Assumptions!$B$36*Assumptions!$B$35)-((Assumptions!$B$23*(1+$A23)^(5))*Assumptions!$B$34))/(1+Scenarios!B10)^(5)))+((((((Assumptions!$B$23*(1+$A23)^5)*E$21)-(Assumptions!$B$36*Assumptions!$B$35))*(1-Assumptions!$B$26))+(Assumptions!$B$36*Assumptions!$B$35)-((Assumptions!$B$23*(1+$A23)^5)*Assumptions!$B$34))*(1+Scenarios!B11)/(Scenarios!B10-Scenarios!B11)/(1+Scenarios!B10)^5),0)</f>
        <v/>
      </c>
      <c r="F23" s="20">
        <f>IF(Scenarios!B10&gt;Scenarios!B11,(((((((Assumptions!$B$23*(1+$A23)^(1))*F$21)-(Assumptions!$B$36*Assumptions!$B$35))*(1-Assumptions!$B$26))+(Assumptions!$B$36*Assumptions!$B$35)-((Assumptions!$B$23*(1+$A23)^(1))*Assumptions!$B$34))/(1+Scenarios!B10)^(1))+((((((Assumptions!$B$23*(1+$A23)^(2))*F$21)-(Assumptions!$B$36*Assumptions!$B$35))*(1-Assumptions!$B$26))+(Assumptions!$B$36*Assumptions!$B$35)-((Assumptions!$B$23*(1+$A23)^(2))*Assumptions!$B$34))/(1+Scenarios!B10)^(2))+((((((Assumptions!$B$23*(1+$A23)^(3))*F$21)-(Assumptions!$B$36*Assumptions!$B$35))*(1-Assumptions!$B$26))+(Assumptions!$B$36*Assumptions!$B$35)-((Assumptions!$B$23*(1+$A23)^(3))*Assumptions!$B$34))/(1+Scenarios!B10)^(3))+((((((Assumptions!$B$23*(1+$A23)^(4))*F$21)-(Assumptions!$B$36*Assumptions!$B$35))*(1-Assumptions!$B$26))+(Assumptions!$B$36*Assumptions!$B$35)-((Assumptions!$B$23*(1+$A23)^(4))*Assumptions!$B$34))/(1+Scenarios!B10)^(4))+((((((Assumptions!$B$23*(1+$A23)^(5))*F$21)-(Assumptions!$B$36*Assumptions!$B$35))*(1-Assumptions!$B$26))+(Assumptions!$B$36*Assumptions!$B$35)-((Assumptions!$B$23*(1+$A23)^(5))*Assumptions!$B$34))/(1+Scenarios!B10)^(5)))+((((((Assumptions!$B$23*(1+$A23)^5)*F$21)-(Assumptions!$B$36*Assumptions!$B$35))*(1-Assumptions!$B$26))+(Assumptions!$B$36*Assumptions!$B$35)-((Assumptions!$B$23*(1+$A23)^5)*Assumptions!$B$34))*(1+Scenarios!B11)/(Scenarios!B10-Scenarios!B11)/(1+Scenarios!B10)^5),0)</f>
        <v/>
      </c>
      <c r="G23" s="20">
        <f>IF(Scenarios!B10&gt;Scenarios!B11,(((((((Assumptions!$B$23*(1+$A23)^(1))*G$21)-(Assumptions!$B$36*Assumptions!$B$35))*(1-Assumptions!$B$26))+(Assumptions!$B$36*Assumptions!$B$35)-((Assumptions!$B$23*(1+$A23)^(1))*Assumptions!$B$34))/(1+Scenarios!B10)^(1))+((((((Assumptions!$B$23*(1+$A23)^(2))*G$21)-(Assumptions!$B$36*Assumptions!$B$35))*(1-Assumptions!$B$26))+(Assumptions!$B$36*Assumptions!$B$35)-((Assumptions!$B$23*(1+$A23)^(2))*Assumptions!$B$34))/(1+Scenarios!B10)^(2))+((((((Assumptions!$B$23*(1+$A23)^(3))*G$21)-(Assumptions!$B$36*Assumptions!$B$35))*(1-Assumptions!$B$26))+(Assumptions!$B$36*Assumptions!$B$35)-((Assumptions!$B$23*(1+$A23)^(3))*Assumptions!$B$34))/(1+Scenarios!B10)^(3))+((((((Assumptions!$B$23*(1+$A23)^(4))*G$21)-(Assumptions!$B$36*Assumptions!$B$35))*(1-Assumptions!$B$26))+(Assumptions!$B$36*Assumptions!$B$35)-((Assumptions!$B$23*(1+$A23)^(4))*Assumptions!$B$34))/(1+Scenarios!B10)^(4))+((((((Assumptions!$B$23*(1+$A23)^(5))*G$21)-(Assumptions!$B$36*Assumptions!$B$35))*(1-Assumptions!$B$26))+(Assumptions!$B$36*Assumptions!$B$35)-((Assumptions!$B$23*(1+$A23)^(5))*Assumptions!$B$34))/(1+Scenarios!B10)^(5)))+((((((Assumptions!$B$23*(1+$A23)^5)*G$21)-(Assumptions!$B$36*Assumptions!$B$35))*(1-Assumptions!$B$26))+(Assumptions!$B$36*Assumptions!$B$35)-((Assumptions!$B$23*(1+$A23)^5)*Assumptions!$B$34))*(1+Scenarios!B11)/(Scenarios!B10-Scenarios!B11)/(1+Scenarios!B10)^5),0)</f>
        <v/>
      </c>
      <c r="H23" s="20">
        <f>IF(Scenarios!B10&gt;Scenarios!B11,(((((((Assumptions!$B$23*(1+$A23)^(1))*H$21)-(Assumptions!$B$36*Assumptions!$B$35))*(1-Assumptions!$B$26))+(Assumptions!$B$36*Assumptions!$B$35)-((Assumptions!$B$23*(1+$A23)^(1))*Assumptions!$B$34))/(1+Scenarios!B10)^(1))+((((((Assumptions!$B$23*(1+$A23)^(2))*H$21)-(Assumptions!$B$36*Assumptions!$B$35))*(1-Assumptions!$B$26))+(Assumptions!$B$36*Assumptions!$B$35)-((Assumptions!$B$23*(1+$A23)^(2))*Assumptions!$B$34))/(1+Scenarios!B10)^(2))+((((((Assumptions!$B$23*(1+$A23)^(3))*H$21)-(Assumptions!$B$36*Assumptions!$B$35))*(1-Assumptions!$B$26))+(Assumptions!$B$36*Assumptions!$B$35)-((Assumptions!$B$23*(1+$A23)^(3))*Assumptions!$B$34))/(1+Scenarios!B10)^(3))+((((((Assumptions!$B$23*(1+$A23)^(4))*H$21)-(Assumptions!$B$36*Assumptions!$B$35))*(1-Assumptions!$B$26))+(Assumptions!$B$36*Assumptions!$B$35)-((Assumptions!$B$23*(1+$A23)^(4))*Assumptions!$B$34))/(1+Scenarios!B10)^(4))+((((((Assumptions!$B$23*(1+$A23)^(5))*H$21)-(Assumptions!$B$36*Assumptions!$B$35))*(1-Assumptions!$B$26))+(Assumptions!$B$36*Assumptions!$B$35)-((Assumptions!$B$23*(1+$A23)^(5))*Assumptions!$B$34))/(1+Scenarios!B10)^(5)))+((((((Assumptions!$B$23*(1+$A23)^5)*H$21)-(Assumptions!$B$36*Assumptions!$B$35))*(1-Assumptions!$B$26))+(Assumptions!$B$36*Assumptions!$B$35)-((Assumptions!$B$23*(1+$A23)^5)*Assumptions!$B$34))*(1+Scenarios!B11)/(Scenarios!B10-Scenarios!B11)/(1+Scenarios!B10)^5),0)</f>
        <v/>
      </c>
      <c r="I23" s="20">
        <f>IF(Scenarios!B10&gt;Scenarios!B11,(((((((Assumptions!$B$23*(1+$A23)^(1))*I$21)-(Assumptions!$B$36*Assumptions!$B$35))*(1-Assumptions!$B$26))+(Assumptions!$B$36*Assumptions!$B$35)-((Assumptions!$B$23*(1+$A23)^(1))*Assumptions!$B$34))/(1+Scenarios!B10)^(1))+((((((Assumptions!$B$23*(1+$A23)^(2))*I$21)-(Assumptions!$B$36*Assumptions!$B$35))*(1-Assumptions!$B$26))+(Assumptions!$B$36*Assumptions!$B$35)-((Assumptions!$B$23*(1+$A23)^(2))*Assumptions!$B$34))/(1+Scenarios!B10)^(2))+((((((Assumptions!$B$23*(1+$A23)^(3))*I$21)-(Assumptions!$B$36*Assumptions!$B$35))*(1-Assumptions!$B$26))+(Assumptions!$B$36*Assumptions!$B$35)-((Assumptions!$B$23*(1+$A23)^(3))*Assumptions!$B$34))/(1+Scenarios!B10)^(3))+((((((Assumptions!$B$23*(1+$A23)^(4))*I$21)-(Assumptions!$B$36*Assumptions!$B$35))*(1-Assumptions!$B$26))+(Assumptions!$B$36*Assumptions!$B$35)-((Assumptions!$B$23*(1+$A23)^(4))*Assumptions!$B$34))/(1+Scenarios!B10)^(4))+((((((Assumptions!$B$23*(1+$A23)^(5))*I$21)-(Assumptions!$B$36*Assumptions!$B$35))*(1-Assumptions!$B$26))+(Assumptions!$B$36*Assumptions!$B$35)-((Assumptions!$B$23*(1+$A23)^(5))*Assumptions!$B$34))/(1+Scenarios!B10)^(5)))+((((((Assumptions!$B$23*(1+$A23)^5)*I$21)-(Assumptions!$B$36*Assumptions!$B$35))*(1-Assumptions!$B$26))+(Assumptions!$B$36*Assumptions!$B$35)-((Assumptions!$B$23*(1+$A23)^5)*Assumptions!$B$34))*(1+Scenarios!B11)/(Scenarios!B10-Scenarios!B11)/(1+Scenarios!B10)^5),0)</f>
        <v/>
      </c>
    </row>
    <row r="24">
      <c r="A24" s="21" t="n">
        <v>0.04</v>
      </c>
      <c r="C24" s="20">
        <f>IF(Scenarios!B10&gt;Scenarios!B11,(((((((Assumptions!$B$23*(1+$A24)^(1))*C$21)-(Assumptions!$B$36*Assumptions!$B$35))*(1-Assumptions!$B$26))+(Assumptions!$B$36*Assumptions!$B$35)-((Assumptions!$B$23*(1+$A24)^(1))*Assumptions!$B$34))/(1+Scenarios!B10)^(1))+((((((Assumptions!$B$23*(1+$A24)^(2))*C$21)-(Assumptions!$B$36*Assumptions!$B$35))*(1-Assumptions!$B$26))+(Assumptions!$B$36*Assumptions!$B$35)-((Assumptions!$B$23*(1+$A24)^(2))*Assumptions!$B$34))/(1+Scenarios!B10)^(2))+((((((Assumptions!$B$23*(1+$A24)^(3))*C$21)-(Assumptions!$B$36*Assumptions!$B$35))*(1-Assumptions!$B$26))+(Assumptions!$B$36*Assumptions!$B$35)-((Assumptions!$B$23*(1+$A24)^(3))*Assumptions!$B$34))/(1+Scenarios!B10)^(3))+((((((Assumptions!$B$23*(1+$A24)^(4))*C$21)-(Assumptions!$B$36*Assumptions!$B$35))*(1-Assumptions!$B$26))+(Assumptions!$B$36*Assumptions!$B$35)-((Assumptions!$B$23*(1+$A24)^(4))*Assumptions!$B$34))/(1+Scenarios!B10)^(4))+((((((Assumptions!$B$23*(1+$A24)^(5))*C$21)-(Assumptions!$B$36*Assumptions!$B$35))*(1-Assumptions!$B$26))+(Assumptions!$B$36*Assumptions!$B$35)-((Assumptions!$B$23*(1+$A24)^(5))*Assumptions!$B$34))/(1+Scenarios!B10)^(5)))+((((((Assumptions!$B$23*(1+$A24)^5)*C$21)-(Assumptions!$B$36*Assumptions!$B$35))*(1-Assumptions!$B$26))+(Assumptions!$B$36*Assumptions!$B$35)-((Assumptions!$B$23*(1+$A24)^5)*Assumptions!$B$34))*(1+Scenarios!B11)/(Scenarios!B10-Scenarios!B11)/(1+Scenarios!B10)^5),0)</f>
        <v/>
      </c>
      <c r="D24" s="20">
        <f>IF(Scenarios!B10&gt;Scenarios!B11,(((((((Assumptions!$B$23*(1+$A24)^(1))*D$21)-(Assumptions!$B$36*Assumptions!$B$35))*(1-Assumptions!$B$26))+(Assumptions!$B$36*Assumptions!$B$35)-((Assumptions!$B$23*(1+$A24)^(1))*Assumptions!$B$34))/(1+Scenarios!B10)^(1))+((((((Assumptions!$B$23*(1+$A24)^(2))*D$21)-(Assumptions!$B$36*Assumptions!$B$35))*(1-Assumptions!$B$26))+(Assumptions!$B$36*Assumptions!$B$35)-((Assumptions!$B$23*(1+$A24)^(2))*Assumptions!$B$34))/(1+Scenarios!B10)^(2))+((((((Assumptions!$B$23*(1+$A24)^(3))*D$21)-(Assumptions!$B$36*Assumptions!$B$35))*(1-Assumptions!$B$26))+(Assumptions!$B$36*Assumptions!$B$35)-((Assumptions!$B$23*(1+$A24)^(3))*Assumptions!$B$34))/(1+Scenarios!B10)^(3))+((((((Assumptions!$B$23*(1+$A24)^(4))*D$21)-(Assumptions!$B$36*Assumptions!$B$35))*(1-Assumptions!$B$26))+(Assumptions!$B$36*Assumptions!$B$35)-((Assumptions!$B$23*(1+$A24)^(4))*Assumptions!$B$34))/(1+Scenarios!B10)^(4))+((((((Assumptions!$B$23*(1+$A24)^(5))*D$21)-(Assumptions!$B$36*Assumptions!$B$35))*(1-Assumptions!$B$26))+(Assumptions!$B$36*Assumptions!$B$35)-((Assumptions!$B$23*(1+$A24)^(5))*Assumptions!$B$34))/(1+Scenarios!B10)^(5)))+((((((Assumptions!$B$23*(1+$A24)^5)*D$21)-(Assumptions!$B$36*Assumptions!$B$35))*(1-Assumptions!$B$26))+(Assumptions!$B$36*Assumptions!$B$35)-((Assumptions!$B$23*(1+$A24)^5)*Assumptions!$B$34))*(1+Scenarios!B11)/(Scenarios!B10-Scenarios!B11)/(1+Scenarios!B10)^5),0)</f>
        <v/>
      </c>
      <c r="E24" s="20">
        <f>IF(Scenarios!B10&gt;Scenarios!B11,(((((((Assumptions!$B$23*(1+$A24)^(1))*E$21)-(Assumptions!$B$36*Assumptions!$B$35))*(1-Assumptions!$B$26))+(Assumptions!$B$36*Assumptions!$B$35)-((Assumptions!$B$23*(1+$A24)^(1))*Assumptions!$B$34))/(1+Scenarios!B10)^(1))+((((((Assumptions!$B$23*(1+$A24)^(2))*E$21)-(Assumptions!$B$36*Assumptions!$B$35))*(1-Assumptions!$B$26))+(Assumptions!$B$36*Assumptions!$B$35)-((Assumptions!$B$23*(1+$A24)^(2))*Assumptions!$B$34))/(1+Scenarios!B10)^(2))+((((((Assumptions!$B$23*(1+$A24)^(3))*E$21)-(Assumptions!$B$36*Assumptions!$B$35))*(1-Assumptions!$B$26))+(Assumptions!$B$36*Assumptions!$B$35)-((Assumptions!$B$23*(1+$A24)^(3))*Assumptions!$B$34))/(1+Scenarios!B10)^(3))+((((((Assumptions!$B$23*(1+$A24)^(4))*E$21)-(Assumptions!$B$36*Assumptions!$B$35))*(1-Assumptions!$B$26))+(Assumptions!$B$36*Assumptions!$B$35)-((Assumptions!$B$23*(1+$A24)^(4))*Assumptions!$B$34))/(1+Scenarios!B10)^(4))+((((((Assumptions!$B$23*(1+$A24)^(5))*E$21)-(Assumptions!$B$36*Assumptions!$B$35))*(1-Assumptions!$B$26))+(Assumptions!$B$36*Assumptions!$B$35)-((Assumptions!$B$23*(1+$A24)^(5))*Assumptions!$B$34))/(1+Scenarios!B10)^(5)))+((((((Assumptions!$B$23*(1+$A24)^5)*E$21)-(Assumptions!$B$36*Assumptions!$B$35))*(1-Assumptions!$B$26))+(Assumptions!$B$36*Assumptions!$B$35)-((Assumptions!$B$23*(1+$A24)^5)*Assumptions!$B$34))*(1+Scenarios!B11)/(Scenarios!B10-Scenarios!B11)/(1+Scenarios!B10)^5),0)</f>
        <v/>
      </c>
      <c r="F24" s="20">
        <f>IF(Scenarios!B10&gt;Scenarios!B11,(((((((Assumptions!$B$23*(1+$A24)^(1))*F$21)-(Assumptions!$B$36*Assumptions!$B$35))*(1-Assumptions!$B$26))+(Assumptions!$B$36*Assumptions!$B$35)-((Assumptions!$B$23*(1+$A24)^(1))*Assumptions!$B$34))/(1+Scenarios!B10)^(1))+((((((Assumptions!$B$23*(1+$A24)^(2))*F$21)-(Assumptions!$B$36*Assumptions!$B$35))*(1-Assumptions!$B$26))+(Assumptions!$B$36*Assumptions!$B$35)-((Assumptions!$B$23*(1+$A24)^(2))*Assumptions!$B$34))/(1+Scenarios!B10)^(2))+((((((Assumptions!$B$23*(1+$A24)^(3))*F$21)-(Assumptions!$B$36*Assumptions!$B$35))*(1-Assumptions!$B$26))+(Assumptions!$B$36*Assumptions!$B$35)-((Assumptions!$B$23*(1+$A24)^(3))*Assumptions!$B$34))/(1+Scenarios!B10)^(3))+((((((Assumptions!$B$23*(1+$A24)^(4))*F$21)-(Assumptions!$B$36*Assumptions!$B$35))*(1-Assumptions!$B$26))+(Assumptions!$B$36*Assumptions!$B$35)-((Assumptions!$B$23*(1+$A24)^(4))*Assumptions!$B$34))/(1+Scenarios!B10)^(4))+((((((Assumptions!$B$23*(1+$A24)^(5))*F$21)-(Assumptions!$B$36*Assumptions!$B$35))*(1-Assumptions!$B$26))+(Assumptions!$B$36*Assumptions!$B$35)-((Assumptions!$B$23*(1+$A24)^(5))*Assumptions!$B$34))/(1+Scenarios!B10)^(5)))+((((((Assumptions!$B$23*(1+$A24)^5)*F$21)-(Assumptions!$B$36*Assumptions!$B$35))*(1-Assumptions!$B$26))+(Assumptions!$B$36*Assumptions!$B$35)-((Assumptions!$B$23*(1+$A24)^5)*Assumptions!$B$34))*(1+Scenarios!B11)/(Scenarios!B10-Scenarios!B11)/(1+Scenarios!B10)^5),0)</f>
        <v/>
      </c>
      <c r="G24" s="20">
        <f>IF(Scenarios!B10&gt;Scenarios!B11,(((((((Assumptions!$B$23*(1+$A24)^(1))*G$21)-(Assumptions!$B$36*Assumptions!$B$35))*(1-Assumptions!$B$26))+(Assumptions!$B$36*Assumptions!$B$35)-((Assumptions!$B$23*(1+$A24)^(1))*Assumptions!$B$34))/(1+Scenarios!B10)^(1))+((((((Assumptions!$B$23*(1+$A24)^(2))*G$21)-(Assumptions!$B$36*Assumptions!$B$35))*(1-Assumptions!$B$26))+(Assumptions!$B$36*Assumptions!$B$35)-((Assumptions!$B$23*(1+$A24)^(2))*Assumptions!$B$34))/(1+Scenarios!B10)^(2))+((((((Assumptions!$B$23*(1+$A24)^(3))*G$21)-(Assumptions!$B$36*Assumptions!$B$35))*(1-Assumptions!$B$26))+(Assumptions!$B$36*Assumptions!$B$35)-((Assumptions!$B$23*(1+$A24)^(3))*Assumptions!$B$34))/(1+Scenarios!B10)^(3))+((((((Assumptions!$B$23*(1+$A24)^(4))*G$21)-(Assumptions!$B$36*Assumptions!$B$35))*(1-Assumptions!$B$26))+(Assumptions!$B$36*Assumptions!$B$35)-((Assumptions!$B$23*(1+$A24)^(4))*Assumptions!$B$34))/(1+Scenarios!B10)^(4))+((((((Assumptions!$B$23*(1+$A24)^(5))*G$21)-(Assumptions!$B$36*Assumptions!$B$35))*(1-Assumptions!$B$26))+(Assumptions!$B$36*Assumptions!$B$35)-((Assumptions!$B$23*(1+$A24)^(5))*Assumptions!$B$34))/(1+Scenarios!B10)^(5)))+((((((Assumptions!$B$23*(1+$A24)^5)*G$21)-(Assumptions!$B$36*Assumptions!$B$35))*(1-Assumptions!$B$26))+(Assumptions!$B$36*Assumptions!$B$35)-((Assumptions!$B$23*(1+$A24)^5)*Assumptions!$B$34))*(1+Scenarios!B11)/(Scenarios!B10-Scenarios!B11)/(1+Scenarios!B10)^5),0)</f>
        <v/>
      </c>
      <c r="H24" s="20">
        <f>IF(Scenarios!B10&gt;Scenarios!B11,(((((((Assumptions!$B$23*(1+$A24)^(1))*H$21)-(Assumptions!$B$36*Assumptions!$B$35))*(1-Assumptions!$B$26))+(Assumptions!$B$36*Assumptions!$B$35)-((Assumptions!$B$23*(1+$A24)^(1))*Assumptions!$B$34))/(1+Scenarios!B10)^(1))+((((((Assumptions!$B$23*(1+$A24)^(2))*H$21)-(Assumptions!$B$36*Assumptions!$B$35))*(1-Assumptions!$B$26))+(Assumptions!$B$36*Assumptions!$B$35)-((Assumptions!$B$23*(1+$A24)^(2))*Assumptions!$B$34))/(1+Scenarios!B10)^(2))+((((((Assumptions!$B$23*(1+$A24)^(3))*H$21)-(Assumptions!$B$36*Assumptions!$B$35))*(1-Assumptions!$B$26))+(Assumptions!$B$36*Assumptions!$B$35)-((Assumptions!$B$23*(1+$A24)^(3))*Assumptions!$B$34))/(1+Scenarios!B10)^(3))+((((((Assumptions!$B$23*(1+$A24)^(4))*H$21)-(Assumptions!$B$36*Assumptions!$B$35))*(1-Assumptions!$B$26))+(Assumptions!$B$36*Assumptions!$B$35)-((Assumptions!$B$23*(1+$A24)^(4))*Assumptions!$B$34))/(1+Scenarios!B10)^(4))+((((((Assumptions!$B$23*(1+$A24)^(5))*H$21)-(Assumptions!$B$36*Assumptions!$B$35))*(1-Assumptions!$B$26))+(Assumptions!$B$36*Assumptions!$B$35)-((Assumptions!$B$23*(1+$A24)^(5))*Assumptions!$B$34))/(1+Scenarios!B10)^(5)))+((((((Assumptions!$B$23*(1+$A24)^5)*H$21)-(Assumptions!$B$36*Assumptions!$B$35))*(1-Assumptions!$B$26))+(Assumptions!$B$36*Assumptions!$B$35)-((Assumptions!$B$23*(1+$A24)^5)*Assumptions!$B$34))*(1+Scenarios!B11)/(Scenarios!B10-Scenarios!B11)/(1+Scenarios!B10)^5),0)</f>
        <v/>
      </c>
      <c r="I24" s="20">
        <f>IF(Scenarios!B10&gt;Scenarios!B11,(((((((Assumptions!$B$23*(1+$A24)^(1))*I$21)-(Assumptions!$B$36*Assumptions!$B$35))*(1-Assumptions!$B$26))+(Assumptions!$B$36*Assumptions!$B$35)-((Assumptions!$B$23*(1+$A24)^(1))*Assumptions!$B$34))/(1+Scenarios!B10)^(1))+((((((Assumptions!$B$23*(1+$A24)^(2))*I$21)-(Assumptions!$B$36*Assumptions!$B$35))*(1-Assumptions!$B$26))+(Assumptions!$B$36*Assumptions!$B$35)-((Assumptions!$B$23*(1+$A24)^(2))*Assumptions!$B$34))/(1+Scenarios!B10)^(2))+((((((Assumptions!$B$23*(1+$A24)^(3))*I$21)-(Assumptions!$B$36*Assumptions!$B$35))*(1-Assumptions!$B$26))+(Assumptions!$B$36*Assumptions!$B$35)-((Assumptions!$B$23*(1+$A24)^(3))*Assumptions!$B$34))/(1+Scenarios!B10)^(3))+((((((Assumptions!$B$23*(1+$A24)^(4))*I$21)-(Assumptions!$B$36*Assumptions!$B$35))*(1-Assumptions!$B$26))+(Assumptions!$B$36*Assumptions!$B$35)-((Assumptions!$B$23*(1+$A24)^(4))*Assumptions!$B$34))/(1+Scenarios!B10)^(4))+((((((Assumptions!$B$23*(1+$A24)^(5))*I$21)-(Assumptions!$B$36*Assumptions!$B$35))*(1-Assumptions!$B$26))+(Assumptions!$B$36*Assumptions!$B$35)-((Assumptions!$B$23*(1+$A24)^(5))*Assumptions!$B$34))/(1+Scenarios!B10)^(5)))+((((((Assumptions!$B$23*(1+$A24)^5)*I$21)-(Assumptions!$B$36*Assumptions!$B$35))*(1-Assumptions!$B$26))+(Assumptions!$B$36*Assumptions!$B$35)-((Assumptions!$B$23*(1+$A24)^5)*Assumptions!$B$34))*(1+Scenarios!B11)/(Scenarios!B10-Scenarios!B11)/(1+Scenarios!B10)^5),0)</f>
        <v/>
      </c>
    </row>
    <row r="25">
      <c r="A25" s="21" t="n">
        <v>0.05</v>
      </c>
      <c r="C25" s="20">
        <f>IF(Scenarios!B10&gt;Scenarios!B11,(((((((Assumptions!$B$23*(1+$A25)^(1))*C$21)-(Assumptions!$B$36*Assumptions!$B$35))*(1-Assumptions!$B$26))+(Assumptions!$B$36*Assumptions!$B$35)-((Assumptions!$B$23*(1+$A25)^(1))*Assumptions!$B$34))/(1+Scenarios!B10)^(1))+((((((Assumptions!$B$23*(1+$A25)^(2))*C$21)-(Assumptions!$B$36*Assumptions!$B$35))*(1-Assumptions!$B$26))+(Assumptions!$B$36*Assumptions!$B$35)-((Assumptions!$B$23*(1+$A25)^(2))*Assumptions!$B$34))/(1+Scenarios!B10)^(2))+((((((Assumptions!$B$23*(1+$A25)^(3))*C$21)-(Assumptions!$B$36*Assumptions!$B$35))*(1-Assumptions!$B$26))+(Assumptions!$B$36*Assumptions!$B$35)-((Assumptions!$B$23*(1+$A25)^(3))*Assumptions!$B$34))/(1+Scenarios!B10)^(3))+((((((Assumptions!$B$23*(1+$A25)^(4))*C$21)-(Assumptions!$B$36*Assumptions!$B$35))*(1-Assumptions!$B$26))+(Assumptions!$B$36*Assumptions!$B$35)-((Assumptions!$B$23*(1+$A25)^(4))*Assumptions!$B$34))/(1+Scenarios!B10)^(4))+((((((Assumptions!$B$23*(1+$A25)^(5))*C$21)-(Assumptions!$B$36*Assumptions!$B$35))*(1-Assumptions!$B$26))+(Assumptions!$B$36*Assumptions!$B$35)-((Assumptions!$B$23*(1+$A25)^(5))*Assumptions!$B$34))/(1+Scenarios!B10)^(5)))+((((((Assumptions!$B$23*(1+$A25)^5)*C$21)-(Assumptions!$B$36*Assumptions!$B$35))*(1-Assumptions!$B$26))+(Assumptions!$B$36*Assumptions!$B$35)-((Assumptions!$B$23*(1+$A25)^5)*Assumptions!$B$34))*(1+Scenarios!B11)/(Scenarios!B10-Scenarios!B11)/(1+Scenarios!B10)^5),0)</f>
        <v/>
      </c>
      <c r="D25" s="20">
        <f>IF(Scenarios!B10&gt;Scenarios!B11,(((((((Assumptions!$B$23*(1+$A25)^(1))*D$21)-(Assumptions!$B$36*Assumptions!$B$35))*(1-Assumptions!$B$26))+(Assumptions!$B$36*Assumptions!$B$35)-((Assumptions!$B$23*(1+$A25)^(1))*Assumptions!$B$34))/(1+Scenarios!B10)^(1))+((((((Assumptions!$B$23*(1+$A25)^(2))*D$21)-(Assumptions!$B$36*Assumptions!$B$35))*(1-Assumptions!$B$26))+(Assumptions!$B$36*Assumptions!$B$35)-((Assumptions!$B$23*(1+$A25)^(2))*Assumptions!$B$34))/(1+Scenarios!B10)^(2))+((((((Assumptions!$B$23*(1+$A25)^(3))*D$21)-(Assumptions!$B$36*Assumptions!$B$35))*(1-Assumptions!$B$26))+(Assumptions!$B$36*Assumptions!$B$35)-((Assumptions!$B$23*(1+$A25)^(3))*Assumptions!$B$34))/(1+Scenarios!B10)^(3))+((((((Assumptions!$B$23*(1+$A25)^(4))*D$21)-(Assumptions!$B$36*Assumptions!$B$35))*(1-Assumptions!$B$26))+(Assumptions!$B$36*Assumptions!$B$35)-((Assumptions!$B$23*(1+$A25)^(4))*Assumptions!$B$34))/(1+Scenarios!B10)^(4))+((((((Assumptions!$B$23*(1+$A25)^(5))*D$21)-(Assumptions!$B$36*Assumptions!$B$35))*(1-Assumptions!$B$26))+(Assumptions!$B$36*Assumptions!$B$35)-((Assumptions!$B$23*(1+$A25)^(5))*Assumptions!$B$34))/(1+Scenarios!B10)^(5)))+((((((Assumptions!$B$23*(1+$A25)^5)*D$21)-(Assumptions!$B$36*Assumptions!$B$35))*(1-Assumptions!$B$26))+(Assumptions!$B$36*Assumptions!$B$35)-((Assumptions!$B$23*(1+$A25)^5)*Assumptions!$B$34))*(1+Scenarios!B11)/(Scenarios!B10-Scenarios!B11)/(1+Scenarios!B10)^5),0)</f>
        <v/>
      </c>
      <c r="E25" s="20">
        <f>IF(Scenarios!B10&gt;Scenarios!B11,(((((((Assumptions!$B$23*(1+$A25)^(1))*E$21)-(Assumptions!$B$36*Assumptions!$B$35))*(1-Assumptions!$B$26))+(Assumptions!$B$36*Assumptions!$B$35)-((Assumptions!$B$23*(1+$A25)^(1))*Assumptions!$B$34))/(1+Scenarios!B10)^(1))+((((((Assumptions!$B$23*(1+$A25)^(2))*E$21)-(Assumptions!$B$36*Assumptions!$B$35))*(1-Assumptions!$B$26))+(Assumptions!$B$36*Assumptions!$B$35)-((Assumptions!$B$23*(1+$A25)^(2))*Assumptions!$B$34))/(1+Scenarios!B10)^(2))+((((((Assumptions!$B$23*(1+$A25)^(3))*E$21)-(Assumptions!$B$36*Assumptions!$B$35))*(1-Assumptions!$B$26))+(Assumptions!$B$36*Assumptions!$B$35)-((Assumptions!$B$23*(1+$A25)^(3))*Assumptions!$B$34))/(1+Scenarios!B10)^(3))+((((((Assumptions!$B$23*(1+$A25)^(4))*E$21)-(Assumptions!$B$36*Assumptions!$B$35))*(1-Assumptions!$B$26))+(Assumptions!$B$36*Assumptions!$B$35)-((Assumptions!$B$23*(1+$A25)^(4))*Assumptions!$B$34))/(1+Scenarios!B10)^(4))+((((((Assumptions!$B$23*(1+$A25)^(5))*E$21)-(Assumptions!$B$36*Assumptions!$B$35))*(1-Assumptions!$B$26))+(Assumptions!$B$36*Assumptions!$B$35)-((Assumptions!$B$23*(1+$A25)^(5))*Assumptions!$B$34))/(1+Scenarios!B10)^(5)))+((((((Assumptions!$B$23*(1+$A25)^5)*E$21)-(Assumptions!$B$36*Assumptions!$B$35))*(1-Assumptions!$B$26))+(Assumptions!$B$36*Assumptions!$B$35)-((Assumptions!$B$23*(1+$A25)^5)*Assumptions!$B$34))*(1+Scenarios!B11)/(Scenarios!B10-Scenarios!B11)/(1+Scenarios!B10)^5),0)</f>
        <v/>
      </c>
      <c r="F25" s="20">
        <f>IF(Scenarios!B10&gt;Scenarios!B11,(((((((Assumptions!$B$23*(1+$A25)^(1))*F$21)-(Assumptions!$B$36*Assumptions!$B$35))*(1-Assumptions!$B$26))+(Assumptions!$B$36*Assumptions!$B$35)-((Assumptions!$B$23*(1+$A25)^(1))*Assumptions!$B$34))/(1+Scenarios!B10)^(1))+((((((Assumptions!$B$23*(1+$A25)^(2))*F$21)-(Assumptions!$B$36*Assumptions!$B$35))*(1-Assumptions!$B$26))+(Assumptions!$B$36*Assumptions!$B$35)-((Assumptions!$B$23*(1+$A25)^(2))*Assumptions!$B$34))/(1+Scenarios!B10)^(2))+((((((Assumptions!$B$23*(1+$A25)^(3))*F$21)-(Assumptions!$B$36*Assumptions!$B$35))*(1-Assumptions!$B$26))+(Assumptions!$B$36*Assumptions!$B$35)-((Assumptions!$B$23*(1+$A25)^(3))*Assumptions!$B$34))/(1+Scenarios!B10)^(3))+((((((Assumptions!$B$23*(1+$A25)^(4))*F$21)-(Assumptions!$B$36*Assumptions!$B$35))*(1-Assumptions!$B$26))+(Assumptions!$B$36*Assumptions!$B$35)-((Assumptions!$B$23*(1+$A25)^(4))*Assumptions!$B$34))/(1+Scenarios!B10)^(4))+((((((Assumptions!$B$23*(1+$A25)^(5))*F$21)-(Assumptions!$B$36*Assumptions!$B$35))*(1-Assumptions!$B$26))+(Assumptions!$B$36*Assumptions!$B$35)-((Assumptions!$B$23*(1+$A25)^(5))*Assumptions!$B$34))/(1+Scenarios!B10)^(5)))+((((((Assumptions!$B$23*(1+$A25)^5)*F$21)-(Assumptions!$B$36*Assumptions!$B$35))*(1-Assumptions!$B$26))+(Assumptions!$B$36*Assumptions!$B$35)-((Assumptions!$B$23*(1+$A25)^5)*Assumptions!$B$34))*(1+Scenarios!B11)/(Scenarios!B10-Scenarios!B11)/(1+Scenarios!B10)^5),0)</f>
        <v/>
      </c>
      <c r="G25" s="20">
        <f>IF(Scenarios!B10&gt;Scenarios!B11,(((((((Assumptions!$B$23*(1+$A25)^(1))*G$21)-(Assumptions!$B$36*Assumptions!$B$35))*(1-Assumptions!$B$26))+(Assumptions!$B$36*Assumptions!$B$35)-((Assumptions!$B$23*(1+$A25)^(1))*Assumptions!$B$34))/(1+Scenarios!B10)^(1))+((((((Assumptions!$B$23*(1+$A25)^(2))*G$21)-(Assumptions!$B$36*Assumptions!$B$35))*(1-Assumptions!$B$26))+(Assumptions!$B$36*Assumptions!$B$35)-((Assumptions!$B$23*(1+$A25)^(2))*Assumptions!$B$34))/(1+Scenarios!B10)^(2))+((((((Assumptions!$B$23*(1+$A25)^(3))*G$21)-(Assumptions!$B$36*Assumptions!$B$35))*(1-Assumptions!$B$26))+(Assumptions!$B$36*Assumptions!$B$35)-((Assumptions!$B$23*(1+$A25)^(3))*Assumptions!$B$34))/(1+Scenarios!B10)^(3))+((((((Assumptions!$B$23*(1+$A25)^(4))*G$21)-(Assumptions!$B$36*Assumptions!$B$35))*(1-Assumptions!$B$26))+(Assumptions!$B$36*Assumptions!$B$35)-((Assumptions!$B$23*(1+$A25)^(4))*Assumptions!$B$34))/(1+Scenarios!B10)^(4))+((((((Assumptions!$B$23*(1+$A25)^(5))*G$21)-(Assumptions!$B$36*Assumptions!$B$35))*(1-Assumptions!$B$26))+(Assumptions!$B$36*Assumptions!$B$35)-((Assumptions!$B$23*(1+$A25)^(5))*Assumptions!$B$34))/(1+Scenarios!B10)^(5)))+((((((Assumptions!$B$23*(1+$A25)^5)*G$21)-(Assumptions!$B$36*Assumptions!$B$35))*(1-Assumptions!$B$26))+(Assumptions!$B$36*Assumptions!$B$35)-((Assumptions!$B$23*(1+$A25)^5)*Assumptions!$B$34))*(1+Scenarios!B11)/(Scenarios!B10-Scenarios!B11)/(1+Scenarios!B10)^5),0)</f>
        <v/>
      </c>
      <c r="H25" s="20">
        <f>IF(Scenarios!B10&gt;Scenarios!B11,(((((((Assumptions!$B$23*(1+$A25)^(1))*H$21)-(Assumptions!$B$36*Assumptions!$B$35))*(1-Assumptions!$B$26))+(Assumptions!$B$36*Assumptions!$B$35)-((Assumptions!$B$23*(1+$A25)^(1))*Assumptions!$B$34))/(1+Scenarios!B10)^(1))+((((((Assumptions!$B$23*(1+$A25)^(2))*H$21)-(Assumptions!$B$36*Assumptions!$B$35))*(1-Assumptions!$B$26))+(Assumptions!$B$36*Assumptions!$B$35)-((Assumptions!$B$23*(1+$A25)^(2))*Assumptions!$B$34))/(1+Scenarios!B10)^(2))+((((((Assumptions!$B$23*(1+$A25)^(3))*H$21)-(Assumptions!$B$36*Assumptions!$B$35))*(1-Assumptions!$B$26))+(Assumptions!$B$36*Assumptions!$B$35)-((Assumptions!$B$23*(1+$A25)^(3))*Assumptions!$B$34))/(1+Scenarios!B10)^(3))+((((((Assumptions!$B$23*(1+$A25)^(4))*H$21)-(Assumptions!$B$36*Assumptions!$B$35))*(1-Assumptions!$B$26))+(Assumptions!$B$36*Assumptions!$B$35)-((Assumptions!$B$23*(1+$A25)^(4))*Assumptions!$B$34))/(1+Scenarios!B10)^(4))+((((((Assumptions!$B$23*(1+$A25)^(5))*H$21)-(Assumptions!$B$36*Assumptions!$B$35))*(1-Assumptions!$B$26))+(Assumptions!$B$36*Assumptions!$B$35)-((Assumptions!$B$23*(1+$A25)^(5))*Assumptions!$B$34))/(1+Scenarios!B10)^(5)))+((((((Assumptions!$B$23*(1+$A25)^5)*H$21)-(Assumptions!$B$36*Assumptions!$B$35))*(1-Assumptions!$B$26))+(Assumptions!$B$36*Assumptions!$B$35)-((Assumptions!$B$23*(1+$A25)^5)*Assumptions!$B$34))*(1+Scenarios!B11)/(Scenarios!B10-Scenarios!B11)/(1+Scenarios!B10)^5),0)</f>
        <v/>
      </c>
      <c r="I25" s="20">
        <f>IF(Scenarios!B10&gt;Scenarios!B11,(((((((Assumptions!$B$23*(1+$A25)^(1))*I$21)-(Assumptions!$B$36*Assumptions!$B$35))*(1-Assumptions!$B$26))+(Assumptions!$B$36*Assumptions!$B$35)-((Assumptions!$B$23*(1+$A25)^(1))*Assumptions!$B$34))/(1+Scenarios!B10)^(1))+((((((Assumptions!$B$23*(1+$A25)^(2))*I$21)-(Assumptions!$B$36*Assumptions!$B$35))*(1-Assumptions!$B$26))+(Assumptions!$B$36*Assumptions!$B$35)-((Assumptions!$B$23*(1+$A25)^(2))*Assumptions!$B$34))/(1+Scenarios!B10)^(2))+((((((Assumptions!$B$23*(1+$A25)^(3))*I$21)-(Assumptions!$B$36*Assumptions!$B$35))*(1-Assumptions!$B$26))+(Assumptions!$B$36*Assumptions!$B$35)-((Assumptions!$B$23*(1+$A25)^(3))*Assumptions!$B$34))/(1+Scenarios!B10)^(3))+((((((Assumptions!$B$23*(1+$A25)^(4))*I$21)-(Assumptions!$B$36*Assumptions!$B$35))*(1-Assumptions!$B$26))+(Assumptions!$B$36*Assumptions!$B$35)-((Assumptions!$B$23*(1+$A25)^(4))*Assumptions!$B$34))/(1+Scenarios!B10)^(4))+((((((Assumptions!$B$23*(1+$A25)^(5))*I$21)-(Assumptions!$B$36*Assumptions!$B$35))*(1-Assumptions!$B$26))+(Assumptions!$B$36*Assumptions!$B$35)-((Assumptions!$B$23*(1+$A25)^(5))*Assumptions!$B$34))/(1+Scenarios!B10)^(5)))+((((((Assumptions!$B$23*(1+$A25)^5)*I$21)-(Assumptions!$B$36*Assumptions!$B$35))*(1-Assumptions!$B$26))+(Assumptions!$B$36*Assumptions!$B$35)-((Assumptions!$B$23*(1+$A25)^5)*Assumptions!$B$34))*(1+Scenarios!B11)/(Scenarios!B10-Scenarios!B11)/(1+Scenarios!B10)^5),0)</f>
        <v/>
      </c>
    </row>
    <row r="26">
      <c r="A26" s="21" t="n">
        <v>0.06</v>
      </c>
      <c r="C26" s="20">
        <f>IF(Scenarios!B10&gt;Scenarios!B11,(((((((Assumptions!$B$23*(1+$A26)^(1))*C$21)-(Assumptions!$B$36*Assumptions!$B$35))*(1-Assumptions!$B$26))+(Assumptions!$B$36*Assumptions!$B$35)-((Assumptions!$B$23*(1+$A26)^(1))*Assumptions!$B$34))/(1+Scenarios!B10)^(1))+((((((Assumptions!$B$23*(1+$A26)^(2))*C$21)-(Assumptions!$B$36*Assumptions!$B$35))*(1-Assumptions!$B$26))+(Assumptions!$B$36*Assumptions!$B$35)-((Assumptions!$B$23*(1+$A26)^(2))*Assumptions!$B$34))/(1+Scenarios!B10)^(2))+((((((Assumptions!$B$23*(1+$A26)^(3))*C$21)-(Assumptions!$B$36*Assumptions!$B$35))*(1-Assumptions!$B$26))+(Assumptions!$B$36*Assumptions!$B$35)-((Assumptions!$B$23*(1+$A26)^(3))*Assumptions!$B$34))/(1+Scenarios!B10)^(3))+((((((Assumptions!$B$23*(1+$A26)^(4))*C$21)-(Assumptions!$B$36*Assumptions!$B$35))*(1-Assumptions!$B$26))+(Assumptions!$B$36*Assumptions!$B$35)-((Assumptions!$B$23*(1+$A26)^(4))*Assumptions!$B$34))/(1+Scenarios!B10)^(4))+((((((Assumptions!$B$23*(1+$A26)^(5))*C$21)-(Assumptions!$B$36*Assumptions!$B$35))*(1-Assumptions!$B$26))+(Assumptions!$B$36*Assumptions!$B$35)-((Assumptions!$B$23*(1+$A26)^(5))*Assumptions!$B$34))/(1+Scenarios!B10)^(5)))+((((((Assumptions!$B$23*(1+$A26)^5)*C$21)-(Assumptions!$B$36*Assumptions!$B$35))*(1-Assumptions!$B$26))+(Assumptions!$B$36*Assumptions!$B$35)-((Assumptions!$B$23*(1+$A26)^5)*Assumptions!$B$34))*(1+Scenarios!B11)/(Scenarios!B10-Scenarios!B11)/(1+Scenarios!B10)^5),0)</f>
        <v/>
      </c>
      <c r="D26" s="20">
        <f>IF(Scenarios!B10&gt;Scenarios!B11,(((((((Assumptions!$B$23*(1+$A26)^(1))*D$21)-(Assumptions!$B$36*Assumptions!$B$35))*(1-Assumptions!$B$26))+(Assumptions!$B$36*Assumptions!$B$35)-((Assumptions!$B$23*(1+$A26)^(1))*Assumptions!$B$34))/(1+Scenarios!B10)^(1))+((((((Assumptions!$B$23*(1+$A26)^(2))*D$21)-(Assumptions!$B$36*Assumptions!$B$35))*(1-Assumptions!$B$26))+(Assumptions!$B$36*Assumptions!$B$35)-((Assumptions!$B$23*(1+$A26)^(2))*Assumptions!$B$34))/(1+Scenarios!B10)^(2))+((((((Assumptions!$B$23*(1+$A26)^(3))*D$21)-(Assumptions!$B$36*Assumptions!$B$35))*(1-Assumptions!$B$26))+(Assumptions!$B$36*Assumptions!$B$35)-((Assumptions!$B$23*(1+$A26)^(3))*Assumptions!$B$34))/(1+Scenarios!B10)^(3))+((((((Assumptions!$B$23*(1+$A26)^(4))*D$21)-(Assumptions!$B$36*Assumptions!$B$35))*(1-Assumptions!$B$26))+(Assumptions!$B$36*Assumptions!$B$35)-((Assumptions!$B$23*(1+$A26)^(4))*Assumptions!$B$34))/(1+Scenarios!B10)^(4))+((((((Assumptions!$B$23*(1+$A26)^(5))*D$21)-(Assumptions!$B$36*Assumptions!$B$35))*(1-Assumptions!$B$26))+(Assumptions!$B$36*Assumptions!$B$35)-((Assumptions!$B$23*(1+$A26)^(5))*Assumptions!$B$34))/(1+Scenarios!B10)^(5)))+((((((Assumptions!$B$23*(1+$A26)^5)*D$21)-(Assumptions!$B$36*Assumptions!$B$35))*(1-Assumptions!$B$26))+(Assumptions!$B$36*Assumptions!$B$35)-((Assumptions!$B$23*(1+$A26)^5)*Assumptions!$B$34))*(1+Scenarios!B11)/(Scenarios!B10-Scenarios!B11)/(1+Scenarios!B10)^5),0)</f>
        <v/>
      </c>
      <c r="E26" s="20">
        <f>IF(Scenarios!B10&gt;Scenarios!B11,(((((((Assumptions!$B$23*(1+$A26)^(1))*E$21)-(Assumptions!$B$36*Assumptions!$B$35))*(1-Assumptions!$B$26))+(Assumptions!$B$36*Assumptions!$B$35)-((Assumptions!$B$23*(1+$A26)^(1))*Assumptions!$B$34))/(1+Scenarios!B10)^(1))+((((((Assumptions!$B$23*(1+$A26)^(2))*E$21)-(Assumptions!$B$36*Assumptions!$B$35))*(1-Assumptions!$B$26))+(Assumptions!$B$36*Assumptions!$B$35)-((Assumptions!$B$23*(1+$A26)^(2))*Assumptions!$B$34))/(1+Scenarios!B10)^(2))+((((((Assumptions!$B$23*(1+$A26)^(3))*E$21)-(Assumptions!$B$36*Assumptions!$B$35))*(1-Assumptions!$B$26))+(Assumptions!$B$36*Assumptions!$B$35)-((Assumptions!$B$23*(1+$A26)^(3))*Assumptions!$B$34))/(1+Scenarios!B10)^(3))+((((((Assumptions!$B$23*(1+$A26)^(4))*E$21)-(Assumptions!$B$36*Assumptions!$B$35))*(1-Assumptions!$B$26))+(Assumptions!$B$36*Assumptions!$B$35)-((Assumptions!$B$23*(1+$A26)^(4))*Assumptions!$B$34))/(1+Scenarios!B10)^(4))+((((((Assumptions!$B$23*(1+$A26)^(5))*E$21)-(Assumptions!$B$36*Assumptions!$B$35))*(1-Assumptions!$B$26))+(Assumptions!$B$36*Assumptions!$B$35)-((Assumptions!$B$23*(1+$A26)^(5))*Assumptions!$B$34))/(1+Scenarios!B10)^(5)))+((((((Assumptions!$B$23*(1+$A26)^5)*E$21)-(Assumptions!$B$36*Assumptions!$B$35))*(1-Assumptions!$B$26))+(Assumptions!$B$36*Assumptions!$B$35)-((Assumptions!$B$23*(1+$A26)^5)*Assumptions!$B$34))*(1+Scenarios!B11)/(Scenarios!B10-Scenarios!B11)/(1+Scenarios!B10)^5),0)</f>
        <v/>
      </c>
      <c r="F26" s="20">
        <f>IF(Scenarios!B10&gt;Scenarios!B11,(((((((Assumptions!$B$23*(1+$A26)^(1))*F$21)-(Assumptions!$B$36*Assumptions!$B$35))*(1-Assumptions!$B$26))+(Assumptions!$B$36*Assumptions!$B$35)-((Assumptions!$B$23*(1+$A26)^(1))*Assumptions!$B$34))/(1+Scenarios!B10)^(1))+((((((Assumptions!$B$23*(1+$A26)^(2))*F$21)-(Assumptions!$B$36*Assumptions!$B$35))*(1-Assumptions!$B$26))+(Assumptions!$B$36*Assumptions!$B$35)-((Assumptions!$B$23*(1+$A26)^(2))*Assumptions!$B$34))/(1+Scenarios!B10)^(2))+((((((Assumptions!$B$23*(1+$A26)^(3))*F$21)-(Assumptions!$B$36*Assumptions!$B$35))*(1-Assumptions!$B$26))+(Assumptions!$B$36*Assumptions!$B$35)-((Assumptions!$B$23*(1+$A26)^(3))*Assumptions!$B$34))/(1+Scenarios!B10)^(3))+((((((Assumptions!$B$23*(1+$A26)^(4))*F$21)-(Assumptions!$B$36*Assumptions!$B$35))*(1-Assumptions!$B$26))+(Assumptions!$B$36*Assumptions!$B$35)-((Assumptions!$B$23*(1+$A26)^(4))*Assumptions!$B$34))/(1+Scenarios!B10)^(4))+((((((Assumptions!$B$23*(1+$A26)^(5))*F$21)-(Assumptions!$B$36*Assumptions!$B$35))*(1-Assumptions!$B$26))+(Assumptions!$B$36*Assumptions!$B$35)-((Assumptions!$B$23*(1+$A26)^(5))*Assumptions!$B$34))/(1+Scenarios!B10)^(5)))+((((((Assumptions!$B$23*(1+$A26)^5)*F$21)-(Assumptions!$B$36*Assumptions!$B$35))*(1-Assumptions!$B$26))+(Assumptions!$B$36*Assumptions!$B$35)-((Assumptions!$B$23*(1+$A26)^5)*Assumptions!$B$34))*(1+Scenarios!B11)/(Scenarios!B10-Scenarios!B11)/(1+Scenarios!B10)^5),0)</f>
        <v/>
      </c>
      <c r="G26" s="20">
        <f>IF(Scenarios!B10&gt;Scenarios!B11,(((((((Assumptions!$B$23*(1+$A26)^(1))*G$21)-(Assumptions!$B$36*Assumptions!$B$35))*(1-Assumptions!$B$26))+(Assumptions!$B$36*Assumptions!$B$35)-((Assumptions!$B$23*(1+$A26)^(1))*Assumptions!$B$34))/(1+Scenarios!B10)^(1))+((((((Assumptions!$B$23*(1+$A26)^(2))*G$21)-(Assumptions!$B$36*Assumptions!$B$35))*(1-Assumptions!$B$26))+(Assumptions!$B$36*Assumptions!$B$35)-((Assumptions!$B$23*(1+$A26)^(2))*Assumptions!$B$34))/(1+Scenarios!B10)^(2))+((((((Assumptions!$B$23*(1+$A26)^(3))*G$21)-(Assumptions!$B$36*Assumptions!$B$35))*(1-Assumptions!$B$26))+(Assumptions!$B$36*Assumptions!$B$35)-((Assumptions!$B$23*(1+$A26)^(3))*Assumptions!$B$34))/(1+Scenarios!B10)^(3))+((((((Assumptions!$B$23*(1+$A26)^(4))*G$21)-(Assumptions!$B$36*Assumptions!$B$35))*(1-Assumptions!$B$26))+(Assumptions!$B$36*Assumptions!$B$35)-((Assumptions!$B$23*(1+$A26)^(4))*Assumptions!$B$34))/(1+Scenarios!B10)^(4))+((((((Assumptions!$B$23*(1+$A26)^(5))*G$21)-(Assumptions!$B$36*Assumptions!$B$35))*(1-Assumptions!$B$26))+(Assumptions!$B$36*Assumptions!$B$35)-((Assumptions!$B$23*(1+$A26)^(5))*Assumptions!$B$34))/(1+Scenarios!B10)^(5)))+((((((Assumptions!$B$23*(1+$A26)^5)*G$21)-(Assumptions!$B$36*Assumptions!$B$35))*(1-Assumptions!$B$26))+(Assumptions!$B$36*Assumptions!$B$35)-((Assumptions!$B$23*(1+$A26)^5)*Assumptions!$B$34))*(1+Scenarios!B11)/(Scenarios!B10-Scenarios!B11)/(1+Scenarios!B10)^5),0)</f>
        <v/>
      </c>
      <c r="H26" s="20">
        <f>IF(Scenarios!B10&gt;Scenarios!B11,(((((((Assumptions!$B$23*(1+$A26)^(1))*H$21)-(Assumptions!$B$36*Assumptions!$B$35))*(1-Assumptions!$B$26))+(Assumptions!$B$36*Assumptions!$B$35)-((Assumptions!$B$23*(1+$A26)^(1))*Assumptions!$B$34))/(1+Scenarios!B10)^(1))+((((((Assumptions!$B$23*(1+$A26)^(2))*H$21)-(Assumptions!$B$36*Assumptions!$B$35))*(1-Assumptions!$B$26))+(Assumptions!$B$36*Assumptions!$B$35)-((Assumptions!$B$23*(1+$A26)^(2))*Assumptions!$B$34))/(1+Scenarios!B10)^(2))+((((((Assumptions!$B$23*(1+$A26)^(3))*H$21)-(Assumptions!$B$36*Assumptions!$B$35))*(1-Assumptions!$B$26))+(Assumptions!$B$36*Assumptions!$B$35)-((Assumptions!$B$23*(1+$A26)^(3))*Assumptions!$B$34))/(1+Scenarios!B10)^(3))+((((((Assumptions!$B$23*(1+$A26)^(4))*H$21)-(Assumptions!$B$36*Assumptions!$B$35))*(1-Assumptions!$B$26))+(Assumptions!$B$36*Assumptions!$B$35)-((Assumptions!$B$23*(1+$A26)^(4))*Assumptions!$B$34))/(1+Scenarios!B10)^(4))+((((((Assumptions!$B$23*(1+$A26)^(5))*H$21)-(Assumptions!$B$36*Assumptions!$B$35))*(1-Assumptions!$B$26))+(Assumptions!$B$36*Assumptions!$B$35)-((Assumptions!$B$23*(1+$A26)^(5))*Assumptions!$B$34))/(1+Scenarios!B10)^(5)))+((((((Assumptions!$B$23*(1+$A26)^5)*H$21)-(Assumptions!$B$36*Assumptions!$B$35))*(1-Assumptions!$B$26))+(Assumptions!$B$36*Assumptions!$B$35)-((Assumptions!$B$23*(1+$A26)^5)*Assumptions!$B$34))*(1+Scenarios!B11)/(Scenarios!B10-Scenarios!B11)/(1+Scenarios!B10)^5),0)</f>
        <v/>
      </c>
      <c r="I26" s="20">
        <f>IF(Scenarios!B10&gt;Scenarios!B11,(((((((Assumptions!$B$23*(1+$A26)^(1))*I$21)-(Assumptions!$B$36*Assumptions!$B$35))*(1-Assumptions!$B$26))+(Assumptions!$B$36*Assumptions!$B$35)-((Assumptions!$B$23*(1+$A26)^(1))*Assumptions!$B$34))/(1+Scenarios!B10)^(1))+((((((Assumptions!$B$23*(1+$A26)^(2))*I$21)-(Assumptions!$B$36*Assumptions!$B$35))*(1-Assumptions!$B$26))+(Assumptions!$B$36*Assumptions!$B$35)-((Assumptions!$B$23*(1+$A26)^(2))*Assumptions!$B$34))/(1+Scenarios!B10)^(2))+((((((Assumptions!$B$23*(1+$A26)^(3))*I$21)-(Assumptions!$B$36*Assumptions!$B$35))*(1-Assumptions!$B$26))+(Assumptions!$B$36*Assumptions!$B$35)-((Assumptions!$B$23*(1+$A26)^(3))*Assumptions!$B$34))/(1+Scenarios!B10)^(3))+((((((Assumptions!$B$23*(1+$A26)^(4))*I$21)-(Assumptions!$B$36*Assumptions!$B$35))*(1-Assumptions!$B$26))+(Assumptions!$B$36*Assumptions!$B$35)-((Assumptions!$B$23*(1+$A26)^(4))*Assumptions!$B$34))/(1+Scenarios!B10)^(4))+((((((Assumptions!$B$23*(1+$A26)^(5))*I$21)-(Assumptions!$B$36*Assumptions!$B$35))*(1-Assumptions!$B$26))+(Assumptions!$B$36*Assumptions!$B$35)-((Assumptions!$B$23*(1+$A26)^(5))*Assumptions!$B$34))/(1+Scenarios!B10)^(5)))+((((((Assumptions!$B$23*(1+$A26)^5)*I$21)-(Assumptions!$B$36*Assumptions!$B$35))*(1-Assumptions!$B$26))+(Assumptions!$B$36*Assumptions!$B$35)-((Assumptions!$B$23*(1+$A26)^5)*Assumptions!$B$34))*(1+Scenarios!B11)/(Scenarios!B10-Scenarios!B11)/(1+Scenarios!B10)^5),0)</f>
        <v/>
      </c>
    </row>
    <row r="27">
      <c r="A27" s="21" t="n">
        <v>0.07000000000000001</v>
      </c>
      <c r="C27" s="20">
        <f>IF(Scenarios!B10&gt;Scenarios!B11,(((((((Assumptions!$B$23*(1+$A27)^(1))*C$21)-(Assumptions!$B$36*Assumptions!$B$35))*(1-Assumptions!$B$26))+(Assumptions!$B$36*Assumptions!$B$35)-((Assumptions!$B$23*(1+$A27)^(1))*Assumptions!$B$34))/(1+Scenarios!B10)^(1))+((((((Assumptions!$B$23*(1+$A27)^(2))*C$21)-(Assumptions!$B$36*Assumptions!$B$35))*(1-Assumptions!$B$26))+(Assumptions!$B$36*Assumptions!$B$35)-((Assumptions!$B$23*(1+$A27)^(2))*Assumptions!$B$34))/(1+Scenarios!B10)^(2))+((((((Assumptions!$B$23*(1+$A27)^(3))*C$21)-(Assumptions!$B$36*Assumptions!$B$35))*(1-Assumptions!$B$26))+(Assumptions!$B$36*Assumptions!$B$35)-((Assumptions!$B$23*(1+$A27)^(3))*Assumptions!$B$34))/(1+Scenarios!B10)^(3))+((((((Assumptions!$B$23*(1+$A27)^(4))*C$21)-(Assumptions!$B$36*Assumptions!$B$35))*(1-Assumptions!$B$26))+(Assumptions!$B$36*Assumptions!$B$35)-((Assumptions!$B$23*(1+$A27)^(4))*Assumptions!$B$34))/(1+Scenarios!B10)^(4))+((((((Assumptions!$B$23*(1+$A27)^(5))*C$21)-(Assumptions!$B$36*Assumptions!$B$35))*(1-Assumptions!$B$26))+(Assumptions!$B$36*Assumptions!$B$35)-((Assumptions!$B$23*(1+$A27)^(5))*Assumptions!$B$34))/(1+Scenarios!B10)^(5)))+((((((Assumptions!$B$23*(1+$A27)^5)*C$21)-(Assumptions!$B$36*Assumptions!$B$35))*(1-Assumptions!$B$26))+(Assumptions!$B$36*Assumptions!$B$35)-((Assumptions!$B$23*(1+$A27)^5)*Assumptions!$B$34))*(1+Scenarios!B11)/(Scenarios!B10-Scenarios!B11)/(1+Scenarios!B10)^5),0)</f>
        <v/>
      </c>
      <c r="D27" s="20">
        <f>IF(Scenarios!B10&gt;Scenarios!B11,(((((((Assumptions!$B$23*(1+$A27)^(1))*D$21)-(Assumptions!$B$36*Assumptions!$B$35))*(1-Assumptions!$B$26))+(Assumptions!$B$36*Assumptions!$B$35)-((Assumptions!$B$23*(1+$A27)^(1))*Assumptions!$B$34))/(1+Scenarios!B10)^(1))+((((((Assumptions!$B$23*(1+$A27)^(2))*D$21)-(Assumptions!$B$36*Assumptions!$B$35))*(1-Assumptions!$B$26))+(Assumptions!$B$36*Assumptions!$B$35)-((Assumptions!$B$23*(1+$A27)^(2))*Assumptions!$B$34))/(1+Scenarios!B10)^(2))+((((((Assumptions!$B$23*(1+$A27)^(3))*D$21)-(Assumptions!$B$36*Assumptions!$B$35))*(1-Assumptions!$B$26))+(Assumptions!$B$36*Assumptions!$B$35)-((Assumptions!$B$23*(1+$A27)^(3))*Assumptions!$B$34))/(1+Scenarios!B10)^(3))+((((((Assumptions!$B$23*(1+$A27)^(4))*D$21)-(Assumptions!$B$36*Assumptions!$B$35))*(1-Assumptions!$B$26))+(Assumptions!$B$36*Assumptions!$B$35)-((Assumptions!$B$23*(1+$A27)^(4))*Assumptions!$B$34))/(1+Scenarios!B10)^(4))+((((((Assumptions!$B$23*(1+$A27)^(5))*D$21)-(Assumptions!$B$36*Assumptions!$B$35))*(1-Assumptions!$B$26))+(Assumptions!$B$36*Assumptions!$B$35)-((Assumptions!$B$23*(1+$A27)^(5))*Assumptions!$B$34))/(1+Scenarios!B10)^(5)))+((((((Assumptions!$B$23*(1+$A27)^5)*D$21)-(Assumptions!$B$36*Assumptions!$B$35))*(1-Assumptions!$B$26))+(Assumptions!$B$36*Assumptions!$B$35)-((Assumptions!$B$23*(1+$A27)^5)*Assumptions!$B$34))*(1+Scenarios!B11)/(Scenarios!B10-Scenarios!B11)/(1+Scenarios!B10)^5),0)</f>
        <v/>
      </c>
      <c r="E27" s="20">
        <f>IF(Scenarios!B10&gt;Scenarios!B11,(((((((Assumptions!$B$23*(1+$A27)^(1))*E$21)-(Assumptions!$B$36*Assumptions!$B$35))*(1-Assumptions!$B$26))+(Assumptions!$B$36*Assumptions!$B$35)-((Assumptions!$B$23*(1+$A27)^(1))*Assumptions!$B$34))/(1+Scenarios!B10)^(1))+((((((Assumptions!$B$23*(1+$A27)^(2))*E$21)-(Assumptions!$B$36*Assumptions!$B$35))*(1-Assumptions!$B$26))+(Assumptions!$B$36*Assumptions!$B$35)-((Assumptions!$B$23*(1+$A27)^(2))*Assumptions!$B$34))/(1+Scenarios!B10)^(2))+((((((Assumptions!$B$23*(1+$A27)^(3))*E$21)-(Assumptions!$B$36*Assumptions!$B$35))*(1-Assumptions!$B$26))+(Assumptions!$B$36*Assumptions!$B$35)-((Assumptions!$B$23*(1+$A27)^(3))*Assumptions!$B$34))/(1+Scenarios!B10)^(3))+((((((Assumptions!$B$23*(1+$A27)^(4))*E$21)-(Assumptions!$B$36*Assumptions!$B$35))*(1-Assumptions!$B$26))+(Assumptions!$B$36*Assumptions!$B$35)-((Assumptions!$B$23*(1+$A27)^(4))*Assumptions!$B$34))/(1+Scenarios!B10)^(4))+((((((Assumptions!$B$23*(1+$A27)^(5))*E$21)-(Assumptions!$B$36*Assumptions!$B$35))*(1-Assumptions!$B$26))+(Assumptions!$B$36*Assumptions!$B$35)-((Assumptions!$B$23*(1+$A27)^(5))*Assumptions!$B$34))/(1+Scenarios!B10)^(5)))+((((((Assumptions!$B$23*(1+$A27)^5)*E$21)-(Assumptions!$B$36*Assumptions!$B$35))*(1-Assumptions!$B$26))+(Assumptions!$B$36*Assumptions!$B$35)-((Assumptions!$B$23*(1+$A27)^5)*Assumptions!$B$34))*(1+Scenarios!B11)/(Scenarios!B10-Scenarios!B11)/(1+Scenarios!B10)^5),0)</f>
        <v/>
      </c>
      <c r="F27" s="20">
        <f>IF(Scenarios!B10&gt;Scenarios!B11,(((((((Assumptions!$B$23*(1+$A27)^(1))*F$21)-(Assumptions!$B$36*Assumptions!$B$35))*(1-Assumptions!$B$26))+(Assumptions!$B$36*Assumptions!$B$35)-((Assumptions!$B$23*(1+$A27)^(1))*Assumptions!$B$34))/(1+Scenarios!B10)^(1))+((((((Assumptions!$B$23*(1+$A27)^(2))*F$21)-(Assumptions!$B$36*Assumptions!$B$35))*(1-Assumptions!$B$26))+(Assumptions!$B$36*Assumptions!$B$35)-((Assumptions!$B$23*(1+$A27)^(2))*Assumptions!$B$34))/(1+Scenarios!B10)^(2))+((((((Assumptions!$B$23*(1+$A27)^(3))*F$21)-(Assumptions!$B$36*Assumptions!$B$35))*(1-Assumptions!$B$26))+(Assumptions!$B$36*Assumptions!$B$35)-((Assumptions!$B$23*(1+$A27)^(3))*Assumptions!$B$34))/(1+Scenarios!B10)^(3))+((((((Assumptions!$B$23*(1+$A27)^(4))*F$21)-(Assumptions!$B$36*Assumptions!$B$35))*(1-Assumptions!$B$26))+(Assumptions!$B$36*Assumptions!$B$35)-((Assumptions!$B$23*(1+$A27)^(4))*Assumptions!$B$34))/(1+Scenarios!B10)^(4))+((((((Assumptions!$B$23*(1+$A27)^(5))*F$21)-(Assumptions!$B$36*Assumptions!$B$35))*(1-Assumptions!$B$26))+(Assumptions!$B$36*Assumptions!$B$35)-((Assumptions!$B$23*(1+$A27)^(5))*Assumptions!$B$34))/(1+Scenarios!B10)^(5)))+((((((Assumptions!$B$23*(1+$A27)^5)*F$21)-(Assumptions!$B$36*Assumptions!$B$35))*(1-Assumptions!$B$26))+(Assumptions!$B$36*Assumptions!$B$35)-((Assumptions!$B$23*(1+$A27)^5)*Assumptions!$B$34))*(1+Scenarios!B11)/(Scenarios!B10-Scenarios!B11)/(1+Scenarios!B10)^5),0)</f>
        <v/>
      </c>
      <c r="G27" s="20">
        <f>IF(Scenarios!B10&gt;Scenarios!B11,(((((((Assumptions!$B$23*(1+$A27)^(1))*G$21)-(Assumptions!$B$36*Assumptions!$B$35))*(1-Assumptions!$B$26))+(Assumptions!$B$36*Assumptions!$B$35)-((Assumptions!$B$23*(1+$A27)^(1))*Assumptions!$B$34))/(1+Scenarios!B10)^(1))+((((((Assumptions!$B$23*(1+$A27)^(2))*G$21)-(Assumptions!$B$36*Assumptions!$B$35))*(1-Assumptions!$B$26))+(Assumptions!$B$36*Assumptions!$B$35)-((Assumptions!$B$23*(1+$A27)^(2))*Assumptions!$B$34))/(1+Scenarios!B10)^(2))+((((((Assumptions!$B$23*(1+$A27)^(3))*G$21)-(Assumptions!$B$36*Assumptions!$B$35))*(1-Assumptions!$B$26))+(Assumptions!$B$36*Assumptions!$B$35)-((Assumptions!$B$23*(1+$A27)^(3))*Assumptions!$B$34))/(1+Scenarios!B10)^(3))+((((((Assumptions!$B$23*(1+$A27)^(4))*G$21)-(Assumptions!$B$36*Assumptions!$B$35))*(1-Assumptions!$B$26))+(Assumptions!$B$36*Assumptions!$B$35)-((Assumptions!$B$23*(1+$A27)^(4))*Assumptions!$B$34))/(1+Scenarios!B10)^(4))+((((((Assumptions!$B$23*(1+$A27)^(5))*G$21)-(Assumptions!$B$36*Assumptions!$B$35))*(1-Assumptions!$B$26))+(Assumptions!$B$36*Assumptions!$B$35)-((Assumptions!$B$23*(1+$A27)^(5))*Assumptions!$B$34))/(1+Scenarios!B10)^(5)))+((((((Assumptions!$B$23*(1+$A27)^5)*G$21)-(Assumptions!$B$36*Assumptions!$B$35))*(1-Assumptions!$B$26))+(Assumptions!$B$36*Assumptions!$B$35)-((Assumptions!$B$23*(1+$A27)^5)*Assumptions!$B$34))*(1+Scenarios!B11)/(Scenarios!B10-Scenarios!B11)/(1+Scenarios!B10)^5),0)</f>
        <v/>
      </c>
      <c r="H27" s="20">
        <f>IF(Scenarios!B10&gt;Scenarios!B11,(((((((Assumptions!$B$23*(1+$A27)^(1))*H$21)-(Assumptions!$B$36*Assumptions!$B$35))*(1-Assumptions!$B$26))+(Assumptions!$B$36*Assumptions!$B$35)-((Assumptions!$B$23*(1+$A27)^(1))*Assumptions!$B$34))/(1+Scenarios!B10)^(1))+((((((Assumptions!$B$23*(1+$A27)^(2))*H$21)-(Assumptions!$B$36*Assumptions!$B$35))*(1-Assumptions!$B$26))+(Assumptions!$B$36*Assumptions!$B$35)-((Assumptions!$B$23*(1+$A27)^(2))*Assumptions!$B$34))/(1+Scenarios!B10)^(2))+((((((Assumptions!$B$23*(1+$A27)^(3))*H$21)-(Assumptions!$B$36*Assumptions!$B$35))*(1-Assumptions!$B$26))+(Assumptions!$B$36*Assumptions!$B$35)-((Assumptions!$B$23*(1+$A27)^(3))*Assumptions!$B$34))/(1+Scenarios!B10)^(3))+((((((Assumptions!$B$23*(1+$A27)^(4))*H$21)-(Assumptions!$B$36*Assumptions!$B$35))*(1-Assumptions!$B$26))+(Assumptions!$B$36*Assumptions!$B$35)-((Assumptions!$B$23*(1+$A27)^(4))*Assumptions!$B$34))/(1+Scenarios!B10)^(4))+((((((Assumptions!$B$23*(1+$A27)^(5))*H$21)-(Assumptions!$B$36*Assumptions!$B$35))*(1-Assumptions!$B$26))+(Assumptions!$B$36*Assumptions!$B$35)-((Assumptions!$B$23*(1+$A27)^(5))*Assumptions!$B$34))/(1+Scenarios!B10)^(5)))+((((((Assumptions!$B$23*(1+$A27)^5)*H$21)-(Assumptions!$B$36*Assumptions!$B$35))*(1-Assumptions!$B$26))+(Assumptions!$B$36*Assumptions!$B$35)-((Assumptions!$B$23*(1+$A27)^5)*Assumptions!$B$34))*(1+Scenarios!B11)/(Scenarios!B10-Scenarios!B11)/(1+Scenarios!B10)^5),0)</f>
        <v/>
      </c>
      <c r="I27" s="20">
        <f>IF(Scenarios!B10&gt;Scenarios!B11,(((((((Assumptions!$B$23*(1+$A27)^(1))*I$21)-(Assumptions!$B$36*Assumptions!$B$35))*(1-Assumptions!$B$26))+(Assumptions!$B$36*Assumptions!$B$35)-((Assumptions!$B$23*(1+$A27)^(1))*Assumptions!$B$34))/(1+Scenarios!B10)^(1))+((((((Assumptions!$B$23*(1+$A27)^(2))*I$21)-(Assumptions!$B$36*Assumptions!$B$35))*(1-Assumptions!$B$26))+(Assumptions!$B$36*Assumptions!$B$35)-((Assumptions!$B$23*(1+$A27)^(2))*Assumptions!$B$34))/(1+Scenarios!B10)^(2))+((((((Assumptions!$B$23*(1+$A27)^(3))*I$21)-(Assumptions!$B$36*Assumptions!$B$35))*(1-Assumptions!$B$26))+(Assumptions!$B$36*Assumptions!$B$35)-((Assumptions!$B$23*(1+$A27)^(3))*Assumptions!$B$34))/(1+Scenarios!B10)^(3))+((((((Assumptions!$B$23*(1+$A27)^(4))*I$21)-(Assumptions!$B$36*Assumptions!$B$35))*(1-Assumptions!$B$26))+(Assumptions!$B$36*Assumptions!$B$35)-((Assumptions!$B$23*(1+$A27)^(4))*Assumptions!$B$34))/(1+Scenarios!B10)^(4))+((((((Assumptions!$B$23*(1+$A27)^(5))*I$21)-(Assumptions!$B$36*Assumptions!$B$35))*(1-Assumptions!$B$26))+(Assumptions!$B$36*Assumptions!$B$35)-((Assumptions!$B$23*(1+$A27)^(5))*Assumptions!$B$34))/(1+Scenarios!B10)^(5)))+((((((Assumptions!$B$23*(1+$A27)^5)*I$21)-(Assumptions!$B$36*Assumptions!$B$35))*(1-Assumptions!$B$26))+(Assumptions!$B$36*Assumptions!$B$35)-((Assumptions!$B$23*(1+$A27)^5)*Assumptions!$B$34))*(1+Scenarios!B11)/(Scenarios!B10-Scenarios!B11)/(1+Scenarios!B10)^5),0)</f>
        <v/>
      </c>
    </row>
    <row r="28">
      <c r="A28" s="21" t="n">
        <v>0.08</v>
      </c>
      <c r="C28" s="20">
        <f>IF(Scenarios!B10&gt;Scenarios!B11,(((((((Assumptions!$B$23*(1+$A28)^(1))*C$21)-(Assumptions!$B$36*Assumptions!$B$35))*(1-Assumptions!$B$26))+(Assumptions!$B$36*Assumptions!$B$35)-((Assumptions!$B$23*(1+$A28)^(1))*Assumptions!$B$34))/(1+Scenarios!B10)^(1))+((((((Assumptions!$B$23*(1+$A28)^(2))*C$21)-(Assumptions!$B$36*Assumptions!$B$35))*(1-Assumptions!$B$26))+(Assumptions!$B$36*Assumptions!$B$35)-((Assumptions!$B$23*(1+$A28)^(2))*Assumptions!$B$34))/(1+Scenarios!B10)^(2))+((((((Assumptions!$B$23*(1+$A28)^(3))*C$21)-(Assumptions!$B$36*Assumptions!$B$35))*(1-Assumptions!$B$26))+(Assumptions!$B$36*Assumptions!$B$35)-((Assumptions!$B$23*(1+$A28)^(3))*Assumptions!$B$34))/(1+Scenarios!B10)^(3))+((((((Assumptions!$B$23*(1+$A28)^(4))*C$21)-(Assumptions!$B$36*Assumptions!$B$35))*(1-Assumptions!$B$26))+(Assumptions!$B$36*Assumptions!$B$35)-((Assumptions!$B$23*(1+$A28)^(4))*Assumptions!$B$34))/(1+Scenarios!B10)^(4))+((((((Assumptions!$B$23*(1+$A28)^(5))*C$21)-(Assumptions!$B$36*Assumptions!$B$35))*(1-Assumptions!$B$26))+(Assumptions!$B$36*Assumptions!$B$35)-((Assumptions!$B$23*(1+$A28)^(5))*Assumptions!$B$34))/(1+Scenarios!B10)^(5)))+((((((Assumptions!$B$23*(1+$A28)^5)*C$21)-(Assumptions!$B$36*Assumptions!$B$35))*(1-Assumptions!$B$26))+(Assumptions!$B$36*Assumptions!$B$35)-((Assumptions!$B$23*(1+$A28)^5)*Assumptions!$B$34))*(1+Scenarios!B11)/(Scenarios!B10-Scenarios!B11)/(1+Scenarios!B10)^5),0)</f>
        <v/>
      </c>
      <c r="D28" s="20">
        <f>IF(Scenarios!B10&gt;Scenarios!B11,(((((((Assumptions!$B$23*(1+$A28)^(1))*D$21)-(Assumptions!$B$36*Assumptions!$B$35))*(1-Assumptions!$B$26))+(Assumptions!$B$36*Assumptions!$B$35)-((Assumptions!$B$23*(1+$A28)^(1))*Assumptions!$B$34))/(1+Scenarios!B10)^(1))+((((((Assumptions!$B$23*(1+$A28)^(2))*D$21)-(Assumptions!$B$36*Assumptions!$B$35))*(1-Assumptions!$B$26))+(Assumptions!$B$36*Assumptions!$B$35)-((Assumptions!$B$23*(1+$A28)^(2))*Assumptions!$B$34))/(1+Scenarios!B10)^(2))+((((((Assumptions!$B$23*(1+$A28)^(3))*D$21)-(Assumptions!$B$36*Assumptions!$B$35))*(1-Assumptions!$B$26))+(Assumptions!$B$36*Assumptions!$B$35)-((Assumptions!$B$23*(1+$A28)^(3))*Assumptions!$B$34))/(1+Scenarios!B10)^(3))+((((((Assumptions!$B$23*(1+$A28)^(4))*D$21)-(Assumptions!$B$36*Assumptions!$B$35))*(1-Assumptions!$B$26))+(Assumptions!$B$36*Assumptions!$B$35)-((Assumptions!$B$23*(1+$A28)^(4))*Assumptions!$B$34))/(1+Scenarios!B10)^(4))+((((((Assumptions!$B$23*(1+$A28)^(5))*D$21)-(Assumptions!$B$36*Assumptions!$B$35))*(1-Assumptions!$B$26))+(Assumptions!$B$36*Assumptions!$B$35)-((Assumptions!$B$23*(1+$A28)^(5))*Assumptions!$B$34))/(1+Scenarios!B10)^(5)))+((((((Assumptions!$B$23*(1+$A28)^5)*D$21)-(Assumptions!$B$36*Assumptions!$B$35))*(1-Assumptions!$B$26))+(Assumptions!$B$36*Assumptions!$B$35)-((Assumptions!$B$23*(1+$A28)^5)*Assumptions!$B$34))*(1+Scenarios!B11)/(Scenarios!B10-Scenarios!B11)/(1+Scenarios!B10)^5),0)</f>
        <v/>
      </c>
      <c r="E28" s="20">
        <f>IF(Scenarios!B10&gt;Scenarios!B11,(((((((Assumptions!$B$23*(1+$A28)^(1))*E$21)-(Assumptions!$B$36*Assumptions!$B$35))*(1-Assumptions!$B$26))+(Assumptions!$B$36*Assumptions!$B$35)-((Assumptions!$B$23*(1+$A28)^(1))*Assumptions!$B$34))/(1+Scenarios!B10)^(1))+((((((Assumptions!$B$23*(1+$A28)^(2))*E$21)-(Assumptions!$B$36*Assumptions!$B$35))*(1-Assumptions!$B$26))+(Assumptions!$B$36*Assumptions!$B$35)-((Assumptions!$B$23*(1+$A28)^(2))*Assumptions!$B$34))/(1+Scenarios!B10)^(2))+((((((Assumptions!$B$23*(1+$A28)^(3))*E$21)-(Assumptions!$B$36*Assumptions!$B$35))*(1-Assumptions!$B$26))+(Assumptions!$B$36*Assumptions!$B$35)-((Assumptions!$B$23*(1+$A28)^(3))*Assumptions!$B$34))/(1+Scenarios!B10)^(3))+((((((Assumptions!$B$23*(1+$A28)^(4))*E$21)-(Assumptions!$B$36*Assumptions!$B$35))*(1-Assumptions!$B$26))+(Assumptions!$B$36*Assumptions!$B$35)-((Assumptions!$B$23*(1+$A28)^(4))*Assumptions!$B$34))/(1+Scenarios!B10)^(4))+((((((Assumptions!$B$23*(1+$A28)^(5))*E$21)-(Assumptions!$B$36*Assumptions!$B$35))*(1-Assumptions!$B$26))+(Assumptions!$B$36*Assumptions!$B$35)-((Assumptions!$B$23*(1+$A28)^(5))*Assumptions!$B$34))/(1+Scenarios!B10)^(5)))+((((((Assumptions!$B$23*(1+$A28)^5)*E$21)-(Assumptions!$B$36*Assumptions!$B$35))*(1-Assumptions!$B$26))+(Assumptions!$B$36*Assumptions!$B$35)-((Assumptions!$B$23*(1+$A28)^5)*Assumptions!$B$34))*(1+Scenarios!B11)/(Scenarios!B10-Scenarios!B11)/(1+Scenarios!B10)^5),0)</f>
        <v/>
      </c>
      <c r="F28" s="20">
        <f>IF(Scenarios!B10&gt;Scenarios!B11,(((((((Assumptions!$B$23*(1+$A28)^(1))*F$21)-(Assumptions!$B$36*Assumptions!$B$35))*(1-Assumptions!$B$26))+(Assumptions!$B$36*Assumptions!$B$35)-((Assumptions!$B$23*(1+$A28)^(1))*Assumptions!$B$34))/(1+Scenarios!B10)^(1))+((((((Assumptions!$B$23*(1+$A28)^(2))*F$21)-(Assumptions!$B$36*Assumptions!$B$35))*(1-Assumptions!$B$26))+(Assumptions!$B$36*Assumptions!$B$35)-((Assumptions!$B$23*(1+$A28)^(2))*Assumptions!$B$34))/(1+Scenarios!B10)^(2))+((((((Assumptions!$B$23*(1+$A28)^(3))*F$21)-(Assumptions!$B$36*Assumptions!$B$35))*(1-Assumptions!$B$26))+(Assumptions!$B$36*Assumptions!$B$35)-((Assumptions!$B$23*(1+$A28)^(3))*Assumptions!$B$34))/(1+Scenarios!B10)^(3))+((((((Assumptions!$B$23*(1+$A28)^(4))*F$21)-(Assumptions!$B$36*Assumptions!$B$35))*(1-Assumptions!$B$26))+(Assumptions!$B$36*Assumptions!$B$35)-((Assumptions!$B$23*(1+$A28)^(4))*Assumptions!$B$34))/(1+Scenarios!B10)^(4))+((((((Assumptions!$B$23*(1+$A28)^(5))*F$21)-(Assumptions!$B$36*Assumptions!$B$35))*(1-Assumptions!$B$26))+(Assumptions!$B$36*Assumptions!$B$35)-((Assumptions!$B$23*(1+$A28)^(5))*Assumptions!$B$34))/(1+Scenarios!B10)^(5)))+((((((Assumptions!$B$23*(1+$A28)^5)*F$21)-(Assumptions!$B$36*Assumptions!$B$35))*(1-Assumptions!$B$26))+(Assumptions!$B$36*Assumptions!$B$35)-((Assumptions!$B$23*(1+$A28)^5)*Assumptions!$B$34))*(1+Scenarios!B11)/(Scenarios!B10-Scenarios!B11)/(1+Scenarios!B10)^5),0)</f>
        <v/>
      </c>
      <c r="G28" s="20">
        <f>IF(Scenarios!B10&gt;Scenarios!B11,(((((((Assumptions!$B$23*(1+$A28)^(1))*G$21)-(Assumptions!$B$36*Assumptions!$B$35))*(1-Assumptions!$B$26))+(Assumptions!$B$36*Assumptions!$B$35)-((Assumptions!$B$23*(1+$A28)^(1))*Assumptions!$B$34))/(1+Scenarios!B10)^(1))+((((((Assumptions!$B$23*(1+$A28)^(2))*G$21)-(Assumptions!$B$36*Assumptions!$B$35))*(1-Assumptions!$B$26))+(Assumptions!$B$36*Assumptions!$B$35)-((Assumptions!$B$23*(1+$A28)^(2))*Assumptions!$B$34))/(1+Scenarios!B10)^(2))+((((((Assumptions!$B$23*(1+$A28)^(3))*G$21)-(Assumptions!$B$36*Assumptions!$B$35))*(1-Assumptions!$B$26))+(Assumptions!$B$36*Assumptions!$B$35)-((Assumptions!$B$23*(1+$A28)^(3))*Assumptions!$B$34))/(1+Scenarios!B10)^(3))+((((((Assumptions!$B$23*(1+$A28)^(4))*G$21)-(Assumptions!$B$36*Assumptions!$B$35))*(1-Assumptions!$B$26))+(Assumptions!$B$36*Assumptions!$B$35)-((Assumptions!$B$23*(1+$A28)^(4))*Assumptions!$B$34))/(1+Scenarios!B10)^(4))+((((((Assumptions!$B$23*(1+$A28)^(5))*G$21)-(Assumptions!$B$36*Assumptions!$B$35))*(1-Assumptions!$B$26))+(Assumptions!$B$36*Assumptions!$B$35)-((Assumptions!$B$23*(1+$A28)^(5))*Assumptions!$B$34))/(1+Scenarios!B10)^(5)))+((((((Assumptions!$B$23*(1+$A28)^5)*G$21)-(Assumptions!$B$36*Assumptions!$B$35))*(1-Assumptions!$B$26))+(Assumptions!$B$36*Assumptions!$B$35)-((Assumptions!$B$23*(1+$A28)^5)*Assumptions!$B$34))*(1+Scenarios!B11)/(Scenarios!B10-Scenarios!B11)/(1+Scenarios!B10)^5),0)</f>
        <v/>
      </c>
      <c r="H28" s="20">
        <f>IF(Scenarios!B10&gt;Scenarios!B11,(((((((Assumptions!$B$23*(1+$A28)^(1))*H$21)-(Assumptions!$B$36*Assumptions!$B$35))*(1-Assumptions!$B$26))+(Assumptions!$B$36*Assumptions!$B$35)-((Assumptions!$B$23*(1+$A28)^(1))*Assumptions!$B$34))/(1+Scenarios!B10)^(1))+((((((Assumptions!$B$23*(1+$A28)^(2))*H$21)-(Assumptions!$B$36*Assumptions!$B$35))*(1-Assumptions!$B$26))+(Assumptions!$B$36*Assumptions!$B$35)-((Assumptions!$B$23*(1+$A28)^(2))*Assumptions!$B$34))/(1+Scenarios!B10)^(2))+((((((Assumptions!$B$23*(1+$A28)^(3))*H$21)-(Assumptions!$B$36*Assumptions!$B$35))*(1-Assumptions!$B$26))+(Assumptions!$B$36*Assumptions!$B$35)-((Assumptions!$B$23*(1+$A28)^(3))*Assumptions!$B$34))/(1+Scenarios!B10)^(3))+((((((Assumptions!$B$23*(1+$A28)^(4))*H$21)-(Assumptions!$B$36*Assumptions!$B$35))*(1-Assumptions!$B$26))+(Assumptions!$B$36*Assumptions!$B$35)-((Assumptions!$B$23*(1+$A28)^(4))*Assumptions!$B$34))/(1+Scenarios!B10)^(4))+((((((Assumptions!$B$23*(1+$A28)^(5))*H$21)-(Assumptions!$B$36*Assumptions!$B$35))*(1-Assumptions!$B$26))+(Assumptions!$B$36*Assumptions!$B$35)-((Assumptions!$B$23*(1+$A28)^(5))*Assumptions!$B$34))/(1+Scenarios!B10)^(5)))+((((((Assumptions!$B$23*(1+$A28)^5)*H$21)-(Assumptions!$B$36*Assumptions!$B$35))*(1-Assumptions!$B$26))+(Assumptions!$B$36*Assumptions!$B$35)-((Assumptions!$B$23*(1+$A28)^5)*Assumptions!$B$34))*(1+Scenarios!B11)/(Scenarios!B10-Scenarios!B11)/(1+Scenarios!B10)^5),0)</f>
        <v/>
      </c>
      <c r="I28" s="20">
        <f>IF(Scenarios!B10&gt;Scenarios!B11,(((((((Assumptions!$B$23*(1+$A28)^(1))*I$21)-(Assumptions!$B$36*Assumptions!$B$35))*(1-Assumptions!$B$26))+(Assumptions!$B$36*Assumptions!$B$35)-((Assumptions!$B$23*(1+$A28)^(1))*Assumptions!$B$34))/(1+Scenarios!B10)^(1))+((((((Assumptions!$B$23*(1+$A28)^(2))*I$21)-(Assumptions!$B$36*Assumptions!$B$35))*(1-Assumptions!$B$26))+(Assumptions!$B$36*Assumptions!$B$35)-((Assumptions!$B$23*(1+$A28)^(2))*Assumptions!$B$34))/(1+Scenarios!B10)^(2))+((((((Assumptions!$B$23*(1+$A28)^(3))*I$21)-(Assumptions!$B$36*Assumptions!$B$35))*(1-Assumptions!$B$26))+(Assumptions!$B$36*Assumptions!$B$35)-((Assumptions!$B$23*(1+$A28)^(3))*Assumptions!$B$34))/(1+Scenarios!B10)^(3))+((((((Assumptions!$B$23*(1+$A28)^(4))*I$21)-(Assumptions!$B$36*Assumptions!$B$35))*(1-Assumptions!$B$26))+(Assumptions!$B$36*Assumptions!$B$35)-((Assumptions!$B$23*(1+$A28)^(4))*Assumptions!$B$34))/(1+Scenarios!B10)^(4))+((((((Assumptions!$B$23*(1+$A28)^(5))*I$21)-(Assumptions!$B$36*Assumptions!$B$35))*(1-Assumptions!$B$26))+(Assumptions!$B$36*Assumptions!$B$35)-((Assumptions!$B$23*(1+$A28)^(5))*Assumptions!$B$34))/(1+Scenarios!B10)^(5)))+((((((Assumptions!$B$23*(1+$A28)^5)*I$21)-(Assumptions!$B$36*Assumptions!$B$35))*(1-Assumptions!$B$26))+(Assumptions!$B$36*Assumptions!$B$35)-((Assumptions!$B$23*(1+$A28)^5)*Assumptions!$B$34))*(1+Scenarios!B11)/(Scenarios!B10-Scenarios!B11)/(1+Scenarios!B10)^5),0)</f>
        <v/>
      </c>
    </row>
    <row r="31">
      <c r="A31" s="2" t="inlineStr">
        <is>
          <t>Base Case Cross-Reference</t>
        </is>
      </c>
    </row>
    <row r="32">
      <c r="A32" t="inlineStr">
        <is>
          <t>Base EV (from DCF Impact)</t>
        </is>
      </c>
      <c r="B32" s="16">
        <f>'DCF Impact'!B23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Tornado Chart Data — Key Output Sensitivities</t>
        </is>
      </c>
    </row>
    <row r="2">
      <c r="A2" t="inlineStr">
        <is>
          <t>Low / Base / High per driver | Use for Excel tornado or bar chart</t>
        </is>
      </c>
    </row>
    <row r="4">
      <c r="A4" s="2" t="inlineStr">
        <is>
          <t>Enterprise Value ($M)</t>
        </is>
      </c>
    </row>
    <row r="5">
      <c r="A5" s="22" t="inlineStr">
        <is>
          <t>Driver</t>
        </is>
      </c>
      <c r="B5" s="22" t="inlineStr">
        <is>
          <t>Low Case</t>
        </is>
      </c>
      <c r="C5" s="22" t="inlineStr">
        <is>
          <t>Base Case</t>
        </is>
      </c>
      <c r="D5" s="22" t="inlineStr">
        <is>
          <t>High Case</t>
        </is>
      </c>
      <c r="E5" s="22" t="inlineStr">
        <is>
          <t>Spread (H-L)</t>
        </is>
      </c>
    </row>
    <row r="6">
      <c r="A6" t="inlineStr">
        <is>
          <t>Revenue Growth (avg)</t>
        </is>
      </c>
      <c r="B6" s="13">
        <f>IF((Scenarios!B10)&gt;(Scenarios!B11),((((((((Assumptions!$B$23)*(1+(Scenarios!B6+-0.02))^(1))*(Scenarios!B9))-(Assumptions!$B$36*Assumptions!$B$35))*(1-Assumptions!$B$26))+(Assumptions!$B$36*Assumptions!$B$35)-(((Assumptions!$B$23)*(1+(Scenarios!B6+-0.02))^(1))*(Assumptions!$B$34)))/(1+(Scenarios!B10))^(1))+(((((((Assumptions!$B$23)*(1+(Scenarios!B6+-0.02))^(2))*(Scenarios!B9))-(Assumptions!$B$36*Assumptions!$B$35))*(1-Assumptions!$B$26))+(Assumptions!$B$36*Assumptions!$B$35)-(((Assumptions!$B$23)*(1+(Scenarios!B6+-0.02))^(2))*(Assumptions!$B$34)))/(1+(Scenarios!B10))^(2))+(((((((Assumptions!$B$23)*(1+(Scenarios!B6+-0.02))^(3))*(Scenarios!B9))-(Assumptions!$B$36*Assumptions!$B$35))*(1-Assumptions!$B$26))+(Assumptions!$B$36*Assumptions!$B$35)-(((Assumptions!$B$23)*(1+(Scenarios!B6+-0.02))^(3))*(Assumptions!$B$34)))/(1+(Scenarios!B10))^(3))+(((((((Assumptions!$B$23)*(1+(Scenarios!B6+-0.02))^(4))*(Scenarios!B9))-(Assumptions!$B$36*Assumptions!$B$35))*(1-Assumptions!$B$26))+(Assumptions!$B$36*Assumptions!$B$35)-(((Assumptions!$B$23)*(1+(Scenarios!B6+-0.02))^(4))*(Assumptions!$B$34)))/(1+(Scenarios!B10))^(4))+(((((((Assumptions!$B$23)*(1+(Scenarios!B6+-0.02))^(5))*(Scenarios!B9))-(Assumptions!$B$36*Assumptions!$B$35))*(1-Assumptions!$B$26))+(Assumptions!$B$36*Assumptions!$B$35)-(((Assumptions!$B$23)*(1+(Scenarios!B6+-0.02))^(5))*(Assumptions!$B$34)))/(1+(Scenarios!B10))^(5)))+(((((((Assumptions!$B$23)*(1+(Scenarios!B6+-0.02))^5)*(Scenarios!B9))-(Assumptions!$B$36*Assumptions!$B$35))*(1-Assumptions!$B$26))+(Assumptions!$B$36*Assumptions!$B$35)-(((Assumptions!$B$23)*(1+(Scenarios!B6+-0.02))^5)*(Assumptions!$B$34)))*(1+(Scenarios!B11))/((Scenarios!B10)-(Scenarios!B11))/((1+(Scenarios!B10))^5),0)</f>
        <v/>
      </c>
      <c r="C6" s="13" t="inlineStr">
        <is>
          <t>'DCF Impact'!B23</t>
        </is>
      </c>
      <c r="D6" s="13">
        <f>IF((Scenarios!B10)&gt;(Scenarios!B11),((((((((Assumptions!$B$23)*(1+(Scenarios!B6+0.02))^(1))*(Scenarios!B9))-(Assumptions!$B$36*Assumptions!$B$35))*(1-Assumptions!$B$26))+(Assumptions!$B$36*Assumptions!$B$35)-(((Assumptions!$B$23)*(1+(Scenarios!B6+0.02))^(1))*(Assumptions!$B$34)))/(1+(Scenarios!B10))^(1))+(((((((Assumptions!$B$23)*(1+(Scenarios!B6+0.02))^(2))*(Scenarios!B9))-(Assumptions!$B$36*Assumptions!$B$35))*(1-Assumptions!$B$26))+(Assumptions!$B$36*Assumptions!$B$35)-(((Assumptions!$B$23)*(1+(Scenarios!B6+0.02))^(2))*(Assumptions!$B$34)))/(1+(Scenarios!B10))^(2))+(((((((Assumptions!$B$23)*(1+(Scenarios!B6+0.02))^(3))*(Scenarios!B9))-(Assumptions!$B$36*Assumptions!$B$35))*(1-Assumptions!$B$26))+(Assumptions!$B$36*Assumptions!$B$35)-(((Assumptions!$B$23)*(1+(Scenarios!B6+0.02))^(3))*(Assumptions!$B$34)))/(1+(Scenarios!B10))^(3))+(((((((Assumptions!$B$23)*(1+(Scenarios!B6+0.02))^(4))*(Scenarios!B9))-(Assumptions!$B$36*Assumptions!$B$35))*(1-Assumptions!$B$26))+(Assumptions!$B$36*Assumptions!$B$35)-(((Assumptions!$B$23)*(1+(Scenarios!B6+0.02))^(4))*(Assumptions!$B$34)))/(1+(Scenarios!B10))^(4))+(((((((Assumptions!$B$23)*(1+(Scenarios!B6+0.02))^(5))*(Scenarios!B9))-(Assumptions!$B$36*Assumptions!$B$35))*(1-Assumptions!$B$26))+(Assumptions!$B$36*Assumptions!$B$35)-(((Assumptions!$B$23)*(1+(Scenarios!B6+0.02))^(5))*(Assumptions!$B$34)))/(1+(Scenarios!B10))^(5)))+(((((((Assumptions!$B$23)*(1+(Scenarios!B6+0.02))^5)*(Scenarios!B9))-(Assumptions!$B$36*Assumptions!$B$35))*(1-Assumptions!$B$26))+(Assumptions!$B$36*Assumptions!$B$35)-(((Assumptions!$B$23)*(1+(Scenarios!B6+0.02))^5)*(Assumptions!$B$34)))*(1+(Scenarios!B11))/((Scenarios!B10)-(Scenarios!B11))/((1+(Scenarios!B10))^5),0)</f>
        <v/>
      </c>
      <c r="E6" s="13">
        <f>D6-B6</f>
        <v/>
      </c>
    </row>
    <row r="7">
      <c r="A7" t="inlineStr">
        <is>
          <t>EBITDA Margin</t>
        </is>
      </c>
      <c r="B7" s="13">
        <f>IF((Scenarios!B10)&gt;(Scenarios!B11),((((((((Assumptions!$B$23)*(1+(Scenarios!B6))^(1))*(Scenarios!B9+-0.03))-(Assumptions!$B$36*Assumptions!$B$35))*(1-Assumptions!$B$26))+(Assumptions!$B$36*Assumptions!$B$35)-(((Assumptions!$B$23)*(1+(Scenarios!B6))^(1))*(Assumptions!$B$34)))/(1+(Scenarios!B10))^(1))+(((((((Assumptions!$B$23)*(1+(Scenarios!B6))^(2))*(Scenarios!B9+-0.03))-(Assumptions!$B$36*Assumptions!$B$35))*(1-Assumptions!$B$26))+(Assumptions!$B$36*Assumptions!$B$35)-(((Assumptions!$B$23)*(1+(Scenarios!B6))^(2))*(Assumptions!$B$34)))/(1+(Scenarios!B10))^(2))+(((((((Assumptions!$B$23)*(1+(Scenarios!B6))^(3))*(Scenarios!B9+-0.03))-(Assumptions!$B$36*Assumptions!$B$35))*(1-Assumptions!$B$26))+(Assumptions!$B$36*Assumptions!$B$35)-(((Assumptions!$B$23)*(1+(Scenarios!B6))^(3))*(Assumptions!$B$34)))/(1+(Scenarios!B10))^(3))+(((((((Assumptions!$B$23)*(1+(Scenarios!B6))^(4))*(Scenarios!B9+-0.03))-(Assumptions!$B$36*Assumptions!$B$35))*(1-Assumptions!$B$26))+(Assumptions!$B$36*Assumptions!$B$35)-(((Assumptions!$B$23)*(1+(Scenarios!B6))^(4))*(Assumptions!$B$34)))/(1+(Scenarios!B10))^(4))+(((((((Assumptions!$B$23)*(1+(Scenarios!B6))^(5))*(Scenarios!B9+-0.03))-(Assumptions!$B$36*Assumptions!$B$35))*(1-Assumptions!$B$26))+(Assumptions!$B$36*Assumptions!$B$35)-(((Assumptions!$B$23)*(1+(Scenarios!B6))^(5))*(Assumptions!$B$34)))/(1+(Scenarios!B10))^(5)))+(((((((Assumptions!$B$23)*(1+(Scenarios!B6))^5)*(Scenarios!B9+-0.03))-(Assumptions!$B$36*Assumptions!$B$35))*(1-Assumptions!$B$26))+(Assumptions!$B$36*Assumptions!$B$35)-(((Assumptions!$B$23)*(1+(Scenarios!B6))^5)*(Assumptions!$B$34)))*(1+(Scenarios!B11))/((Scenarios!B10)-(Scenarios!B11))/((1+(Scenarios!B10))^5),0)</f>
        <v/>
      </c>
      <c r="C7" s="13" t="inlineStr">
        <is>
          <t>'DCF Impact'!B23</t>
        </is>
      </c>
      <c r="D7" s="13">
        <f>IF((Scenarios!B10)&gt;(Scenarios!B11),((((((((Assumptions!$B$23)*(1+(Scenarios!B6))^(1))*(Scenarios!B9+0.03))-(Assumptions!$B$36*Assumptions!$B$35))*(1-Assumptions!$B$26))+(Assumptions!$B$36*Assumptions!$B$35)-(((Assumptions!$B$23)*(1+(Scenarios!B6))^(1))*(Assumptions!$B$34)))/(1+(Scenarios!B10))^(1))+(((((((Assumptions!$B$23)*(1+(Scenarios!B6))^(2))*(Scenarios!B9+0.03))-(Assumptions!$B$36*Assumptions!$B$35))*(1-Assumptions!$B$26))+(Assumptions!$B$36*Assumptions!$B$35)-(((Assumptions!$B$23)*(1+(Scenarios!B6))^(2))*(Assumptions!$B$34)))/(1+(Scenarios!B10))^(2))+(((((((Assumptions!$B$23)*(1+(Scenarios!B6))^(3))*(Scenarios!B9+0.03))-(Assumptions!$B$36*Assumptions!$B$35))*(1-Assumptions!$B$26))+(Assumptions!$B$36*Assumptions!$B$35)-(((Assumptions!$B$23)*(1+(Scenarios!B6))^(3))*(Assumptions!$B$34)))/(1+(Scenarios!B10))^(3))+(((((((Assumptions!$B$23)*(1+(Scenarios!B6))^(4))*(Scenarios!B9+0.03))-(Assumptions!$B$36*Assumptions!$B$35))*(1-Assumptions!$B$26))+(Assumptions!$B$36*Assumptions!$B$35)-(((Assumptions!$B$23)*(1+(Scenarios!B6))^(4))*(Assumptions!$B$34)))/(1+(Scenarios!B10))^(4))+(((((((Assumptions!$B$23)*(1+(Scenarios!B6))^(5))*(Scenarios!B9+0.03))-(Assumptions!$B$36*Assumptions!$B$35))*(1-Assumptions!$B$26))+(Assumptions!$B$36*Assumptions!$B$35)-(((Assumptions!$B$23)*(1+(Scenarios!B6))^(5))*(Assumptions!$B$34)))/(1+(Scenarios!B10))^(5)))+(((((((Assumptions!$B$23)*(1+(Scenarios!B6))^5)*(Scenarios!B9+0.03))-(Assumptions!$B$36*Assumptions!$B$35))*(1-Assumptions!$B$26))+(Assumptions!$B$36*Assumptions!$B$35)-(((Assumptions!$B$23)*(1+(Scenarios!B6))^5)*(Assumptions!$B$34)))*(1+(Scenarios!B11))/((Scenarios!B10)-(Scenarios!B11))/((1+(Scenarios!B10))^5),0)</f>
        <v/>
      </c>
      <c r="E7" s="13">
        <f>D7-B7</f>
        <v/>
      </c>
    </row>
    <row r="8">
      <c r="A8" t="inlineStr">
        <is>
          <t>WACC</t>
        </is>
      </c>
      <c r="B8" s="13">
        <f>IF((Scenarios!B10+-0.01)&gt;(Scenarios!B11),((((((((Assumptions!$B$23)*(1+(Scenarios!B6))^(1))*(Scenarios!B9))-(Assumptions!$B$36*Assumptions!$B$35))*(1-Assumptions!$B$26))+(Assumptions!$B$36*Assumptions!$B$35)-(((Assumptions!$B$23)*(1+(Scenarios!B6))^(1))*(Assumptions!$B$34)))/(1+(Scenarios!B10+-0.01))^(1))+(((((((Assumptions!$B$23)*(1+(Scenarios!B6))^(2))*(Scenarios!B9))-(Assumptions!$B$36*Assumptions!$B$35))*(1-Assumptions!$B$26))+(Assumptions!$B$36*Assumptions!$B$35)-(((Assumptions!$B$23)*(1+(Scenarios!B6))^(2))*(Assumptions!$B$34)))/(1+(Scenarios!B10+-0.01))^(2))+(((((((Assumptions!$B$23)*(1+(Scenarios!B6))^(3))*(Scenarios!B9))-(Assumptions!$B$36*Assumptions!$B$35))*(1-Assumptions!$B$26))+(Assumptions!$B$36*Assumptions!$B$35)-(((Assumptions!$B$23)*(1+(Scenarios!B6))^(3))*(Assumptions!$B$34)))/(1+(Scenarios!B10+-0.01))^(3))+(((((((Assumptions!$B$23)*(1+(Scenarios!B6))^(4))*(Scenarios!B9))-(Assumptions!$B$36*Assumptions!$B$35))*(1-Assumptions!$B$26))+(Assumptions!$B$36*Assumptions!$B$35)-(((Assumptions!$B$23)*(1+(Scenarios!B6))^(4))*(Assumptions!$B$34)))/(1+(Scenarios!B10+-0.01))^(4))+(((((((Assumptions!$B$23)*(1+(Scenarios!B6))^(5))*(Scenarios!B9))-(Assumptions!$B$36*Assumptions!$B$35))*(1-Assumptions!$B$26))+(Assumptions!$B$36*Assumptions!$B$35)-(((Assumptions!$B$23)*(1+(Scenarios!B6))^(5))*(Assumptions!$B$34)))/(1+(Scenarios!B10+-0.01))^(5)))+(((((((Assumptions!$B$23)*(1+(Scenarios!B6))^5)*(Scenarios!B9))-(Assumptions!$B$36*Assumptions!$B$35))*(1-Assumptions!$B$26))+(Assumptions!$B$36*Assumptions!$B$35)-(((Assumptions!$B$23)*(1+(Scenarios!B6))^5)*(Assumptions!$B$34)))*(1+(Scenarios!B11))/((Scenarios!B10+-0.01)-(Scenarios!B11))/((1+(Scenarios!B10+-0.01))^5),0)</f>
        <v/>
      </c>
      <c r="C8" s="13" t="inlineStr">
        <is>
          <t>'DCF Impact'!B23</t>
        </is>
      </c>
      <c r="D8" s="13">
        <f>IF((Scenarios!B10+0.01)&gt;(Scenarios!B11),((((((((Assumptions!$B$23)*(1+(Scenarios!B6))^(1))*(Scenarios!B9))-(Assumptions!$B$36*Assumptions!$B$35))*(1-Assumptions!$B$26))+(Assumptions!$B$36*Assumptions!$B$35)-(((Assumptions!$B$23)*(1+(Scenarios!B6))^(1))*(Assumptions!$B$34)))/(1+(Scenarios!B10+0.01))^(1))+(((((((Assumptions!$B$23)*(1+(Scenarios!B6))^(2))*(Scenarios!B9))-(Assumptions!$B$36*Assumptions!$B$35))*(1-Assumptions!$B$26))+(Assumptions!$B$36*Assumptions!$B$35)-(((Assumptions!$B$23)*(1+(Scenarios!B6))^(2))*(Assumptions!$B$34)))/(1+(Scenarios!B10+0.01))^(2))+(((((((Assumptions!$B$23)*(1+(Scenarios!B6))^(3))*(Scenarios!B9))-(Assumptions!$B$36*Assumptions!$B$35))*(1-Assumptions!$B$26))+(Assumptions!$B$36*Assumptions!$B$35)-(((Assumptions!$B$23)*(1+(Scenarios!B6))^(3))*(Assumptions!$B$34)))/(1+(Scenarios!B10+0.01))^(3))+(((((((Assumptions!$B$23)*(1+(Scenarios!B6))^(4))*(Scenarios!B9))-(Assumptions!$B$36*Assumptions!$B$35))*(1-Assumptions!$B$26))+(Assumptions!$B$36*Assumptions!$B$35)-(((Assumptions!$B$23)*(1+(Scenarios!B6))^(4))*(Assumptions!$B$34)))/(1+(Scenarios!B10+0.01))^(4))+(((((((Assumptions!$B$23)*(1+(Scenarios!B6))^(5))*(Scenarios!B9))-(Assumptions!$B$36*Assumptions!$B$35))*(1-Assumptions!$B$26))+(Assumptions!$B$36*Assumptions!$B$35)-(((Assumptions!$B$23)*(1+(Scenarios!B6))^(5))*(Assumptions!$B$34)))/(1+(Scenarios!B10+0.01))^(5)))+(((((((Assumptions!$B$23)*(1+(Scenarios!B6))^5)*(Scenarios!B9))-(Assumptions!$B$36*Assumptions!$B$35))*(1-Assumptions!$B$26))+(Assumptions!$B$36*Assumptions!$B$35)-(((Assumptions!$B$23)*(1+(Scenarios!B6))^5)*(Assumptions!$B$34)))*(1+(Scenarios!B11))/((Scenarios!B10+0.01)-(Scenarios!B11))/((1+(Scenarios!B10+0.01))^5),0)</f>
        <v/>
      </c>
      <c r="E8" s="13">
        <f>D8-B8</f>
        <v/>
      </c>
    </row>
    <row r="9">
      <c r="A9" t="inlineStr">
        <is>
          <t>Terminal Growth (g)</t>
        </is>
      </c>
      <c r="B9" s="13">
        <f>IF((Scenarios!B10)&gt;(Scenarios!B11+-0.01),((((((((Assumptions!$B$23)*(1+(Scenarios!B6))^(1))*(Scenarios!B9))-(Assumptions!$B$36*Assumptions!$B$35))*(1-Assumptions!$B$26))+(Assumptions!$B$36*Assumptions!$B$35)-(((Assumptions!$B$23)*(1+(Scenarios!B6))^(1))*(Assumptions!$B$34)))/(1+(Scenarios!B10))^(1))+(((((((Assumptions!$B$23)*(1+(Scenarios!B6))^(2))*(Scenarios!B9))-(Assumptions!$B$36*Assumptions!$B$35))*(1-Assumptions!$B$26))+(Assumptions!$B$36*Assumptions!$B$35)-(((Assumptions!$B$23)*(1+(Scenarios!B6))^(2))*(Assumptions!$B$34)))/(1+(Scenarios!B10))^(2))+(((((((Assumptions!$B$23)*(1+(Scenarios!B6))^(3))*(Scenarios!B9))-(Assumptions!$B$36*Assumptions!$B$35))*(1-Assumptions!$B$26))+(Assumptions!$B$36*Assumptions!$B$35)-(((Assumptions!$B$23)*(1+(Scenarios!B6))^(3))*(Assumptions!$B$34)))/(1+(Scenarios!B10))^(3))+(((((((Assumptions!$B$23)*(1+(Scenarios!B6))^(4))*(Scenarios!B9))-(Assumptions!$B$36*Assumptions!$B$35))*(1-Assumptions!$B$26))+(Assumptions!$B$36*Assumptions!$B$35)-(((Assumptions!$B$23)*(1+(Scenarios!B6))^(4))*(Assumptions!$B$34)))/(1+(Scenarios!B10))^(4))+(((((((Assumptions!$B$23)*(1+(Scenarios!B6))^(5))*(Scenarios!B9))-(Assumptions!$B$36*Assumptions!$B$35))*(1-Assumptions!$B$26))+(Assumptions!$B$36*Assumptions!$B$35)-(((Assumptions!$B$23)*(1+(Scenarios!B6))^(5))*(Assumptions!$B$34)))/(1+(Scenarios!B10))^(5)))+(((((((Assumptions!$B$23)*(1+(Scenarios!B6))^5)*(Scenarios!B9))-(Assumptions!$B$36*Assumptions!$B$35))*(1-Assumptions!$B$26))+(Assumptions!$B$36*Assumptions!$B$35)-(((Assumptions!$B$23)*(1+(Scenarios!B6))^5)*(Assumptions!$B$34)))*(1+(Scenarios!B11+-0.01))/((Scenarios!B10)-(Scenarios!B11+-0.01))/((1+(Scenarios!B10))^5),0)</f>
        <v/>
      </c>
      <c r="C9" s="13" t="inlineStr">
        <is>
          <t>'DCF Impact'!B23</t>
        </is>
      </c>
      <c r="D9" s="13">
        <f>IF((Scenarios!B10)&gt;(Scenarios!B11+0.01),((((((((Assumptions!$B$23)*(1+(Scenarios!B6))^(1))*(Scenarios!B9))-(Assumptions!$B$36*Assumptions!$B$35))*(1-Assumptions!$B$26))+(Assumptions!$B$36*Assumptions!$B$35)-(((Assumptions!$B$23)*(1+(Scenarios!B6))^(1))*(Assumptions!$B$34)))/(1+(Scenarios!B10))^(1))+(((((((Assumptions!$B$23)*(1+(Scenarios!B6))^(2))*(Scenarios!B9))-(Assumptions!$B$36*Assumptions!$B$35))*(1-Assumptions!$B$26))+(Assumptions!$B$36*Assumptions!$B$35)-(((Assumptions!$B$23)*(1+(Scenarios!B6))^(2))*(Assumptions!$B$34)))/(1+(Scenarios!B10))^(2))+(((((((Assumptions!$B$23)*(1+(Scenarios!B6))^(3))*(Scenarios!B9))-(Assumptions!$B$36*Assumptions!$B$35))*(1-Assumptions!$B$26))+(Assumptions!$B$36*Assumptions!$B$35)-(((Assumptions!$B$23)*(1+(Scenarios!B6))^(3))*(Assumptions!$B$34)))/(1+(Scenarios!B10))^(3))+(((((((Assumptions!$B$23)*(1+(Scenarios!B6))^(4))*(Scenarios!B9))-(Assumptions!$B$36*Assumptions!$B$35))*(1-Assumptions!$B$26))+(Assumptions!$B$36*Assumptions!$B$35)-(((Assumptions!$B$23)*(1+(Scenarios!B6))^(4))*(Assumptions!$B$34)))/(1+(Scenarios!B10))^(4))+(((((((Assumptions!$B$23)*(1+(Scenarios!B6))^(5))*(Scenarios!B9))-(Assumptions!$B$36*Assumptions!$B$35))*(1-Assumptions!$B$26))+(Assumptions!$B$36*Assumptions!$B$35)-(((Assumptions!$B$23)*(1+(Scenarios!B6))^(5))*(Assumptions!$B$34)))/(1+(Scenarios!B10))^(5)))+(((((((Assumptions!$B$23)*(1+(Scenarios!B6))^5)*(Scenarios!B9))-(Assumptions!$B$36*Assumptions!$B$35))*(1-Assumptions!$B$26))+(Assumptions!$B$36*Assumptions!$B$35)-(((Assumptions!$B$23)*(1+(Scenarios!B6))^5)*(Assumptions!$B$34)))*(1+(Scenarios!B11+0.01))/((Scenarios!B10)-(Scenarios!B11+0.01))/((1+(Scenarios!B10))^5),0)</f>
        <v/>
      </c>
      <c r="E9" s="13">
        <f>D9-B9</f>
        <v/>
      </c>
    </row>
    <row r="10">
      <c r="A10" t="inlineStr">
        <is>
          <t>COGS % of Revenue</t>
        </is>
      </c>
      <c r="B10" s="13">
        <f>IF((Scenarios!B10)&gt;(Scenarios!B11),((((((((Assumptions!$B$23)*(1+(Scenarios!B6))^(1))*(Scenarios!B9))-(Assumptions!$B$36*Assumptions!$B$35))*(1-Assumptions!$B$26))+(Assumptions!$B$36*Assumptions!$B$35)-(((Assumptions!$B$23)*(1+(Scenarios!B6))^(1))*(Assumptions!$B$34)))/(1+(Scenarios!B10))^(1))+(((((((Assumptions!$B$23)*(1+(Scenarios!B6))^(2))*(Scenarios!B9))-(Assumptions!$B$36*Assumptions!$B$35))*(1-Assumptions!$B$26))+(Assumptions!$B$36*Assumptions!$B$35)-(((Assumptions!$B$23)*(1+(Scenarios!B6))^(2))*(Assumptions!$B$34)))/(1+(Scenarios!B10))^(2))+(((((((Assumptions!$B$23)*(1+(Scenarios!B6))^(3))*(Scenarios!B9))-(Assumptions!$B$36*Assumptions!$B$35))*(1-Assumptions!$B$26))+(Assumptions!$B$36*Assumptions!$B$35)-(((Assumptions!$B$23)*(1+(Scenarios!B6))^(3))*(Assumptions!$B$34)))/(1+(Scenarios!B10))^(3))+(((((((Assumptions!$B$23)*(1+(Scenarios!B6))^(4))*(Scenarios!B9))-(Assumptions!$B$36*Assumptions!$B$35))*(1-Assumptions!$B$26))+(Assumptions!$B$36*Assumptions!$B$35)-(((Assumptions!$B$23)*(1+(Scenarios!B6))^(4))*(Assumptions!$B$34)))/(1+(Scenarios!B10))^(4))+(((((((Assumptions!$B$23)*(1+(Scenarios!B6))^(5))*(Scenarios!B9))-(Assumptions!$B$36*Assumptions!$B$35))*(1-Assumptions!$B$26))+(Assumptions!$B$36*Assumptions!$B$35)-(((Assumptions!$B$23)*(1+(Scenarios!B6))^(5))*(Assumptions!$B$34)))/(1+(Scenarios!B10))^(5)))+(((((((Assumptions!$B$23)*(1+(Scenarios!B6))^5)*(Scenarios!B9))-(Assumptions!$B$36*Assumptions!$B$35))*(1-Assumptions!$B$26))+(Assumptions!$B$36*Assumptions!$B$35)-(((Assumptions!$B$23)*(1+(Scenarios!B6))^5)*(Assumptions!$B$34)))*(1+(Scenarios!B11))/((Scenarios!B10)-(Scenarios!B11))/((1+(Scenarios!B10))^5),0)</f>
        <v/>
      </c>
      <c r="C10" s="13" t="inlineStr">
        <is>
          <t>'DCF Impact'!B23</t>
        </is>
      </c>
      <c r="D10" s="13">
        <f>IF((Scenarios!B10)&gt;(Scenarios!B11),((((((((Assumptions!$B$23)*(1+(Scenarios!B6))^(1))*(Scenarios!B9))-(Assumptions!$B$36*Assumptions!$B$35))*(1-Assumptions!$B$26))+(Assumptions!$B$36*Assumptions!$B$35)-(((Assumptions!$B$23)*(1+(Scenarios!B6))^(1))*(Assumptions!$B$34)))/(1+(Scenarios!B10))^(1))+(((((((Assumptions!$B$23)*(1+(Scenarios!B6))^(2))*(Scenarios!B9))-(Assumptions!$B$36*Assumptions!$B$35))*(1-Assumptions!$B$26))+(Assumptions!$B$36*Assumptions!$B$35)-(((Assumptions!$B$23)*(1+(Scenarios!B6))^(2))*(Assumptions!$B$34)))/(1+(Scenarios!B10))^(2))+(((((((Assumptions!$B$23)*(1+(Scenarios!B6))^(3))*(Scenarios!B9))-(Assumptions!$B$36*Assumptions!$B$35))*(1-Assumptions!$B$26))+(Assumptions!$B$36*Assumptions!$B$35)-(((Assumptions!$B$23)*(1+(Scenarios!B6))^(3))*(Assumptions!$B$34)))/(1+(Scenarios!B10))^(3))+(((((((Assumptions!$B$23)*(1+(Scenarios!B6))^(4))*(Scenarios!B9))-(Assumptions!$B$36*Assumptions!$B$35))*(1-Assumptions!$B$26))+(Assumptions!$B$36*Assumptions!$B$35)-(((Assumptions!$B$23)*(1+(Scenarios!B6))^(4))*(Assumptions!$B$34)))/(1+(Scenarios!B10))^(4))+(((((((Assumptions!$B$23)*(1+(Scenarios!B6))^(5))*(Scenarios!B9))-(Assumptions!$B$36*Assumptions!$B$35))*(1-Assumptions!$B$26))+(Assumptions!$B$36*Assumptions!$B$35)-(((Assumptions!$B$23)*(1+(Scenarios!B6))^(5))*(Assumptions!$B$34)))/(1+(Scenarios!B10))^(5)))+(((((((Assumptions!$B$23)*(1+(Scenarios!B6))^5)*(Scenarios!B9))-(Assumptions!$B$36*Assumptions!$B$35))*(1-Assumptions!$B$26))+(Assumptions!$B$36*Assumptions!$B$35)-(((Assumptions!$B$23)*(1+(Scenarios!B6))^5)*(Assumptions!$B$34)))*(1+(Scenarios!B11))/((Scenarios!B10)-(Scenarios!B11))/((1+(Scenarios!B10))^5),0)</f>
        <v/>
      </c>
      <c r="E10" s="13">
        <f>D10-B10</f>
        <v/>
      </c>
    </row>
    <row r="11">
      <c r="A11" t="inlineStr">
        <is>
          <t>CapEx % of Revenue</t>
        </is>
      </c>
      <c r="B11" s="13">
        <f>IF((Scenarios!B10)&gt;(Scenarios!B11),((((((((Assumptions!$B$23)*(1+(Scenarios!B6))^(1))*(Scenarios!B9))-(Assumptions!$B$36*Assumptions!$B$35))*(1-Assumptions!$B$26))+(Assumptions!$B$36*Assumptions!$B$35)-(((Assumptions!$B$23)*(1+(Scenarios!B6))^(1))*(Assumptions!$B$34+0.01)))/(1+(Scenarios!B10))^(1))+(((((((Assumptions!$B$23)*(1+(Scenarios!B6))^(2))*(Scenarios!B9))-(Assumptions!$B$36*Assumptions!$B$35))*(1-Assumptions!$B$26))+(Assumptions!$B$36*Assumptions!$B$35)-(((Assumptions!$B$23)*(1+(Scenarios!B6))^(2))*(Assumptions!$B$34+0.01)))/(1+(Scenarios!B10))^(2))+(((((((Assumptions!$B$23)*(1+(Scenarios!B6))^(3))*(Scenarios!B9))-(Assumptions!$B$36*Assumptions!$B$35))*(1-Assumptions!$B$26))+(Assumptions!$B$36*Assumptions!$B$35)-(((Assumptions!$B$23)*(1+(Scenarios!B6))^(3))*(Assumptions!$B$34+0.01)))/(1+(Scenarios!B10))^(3))+(((((((Assumptions!$B$23)*(1+(Scenarios!B6))^(4))*(Scenarios!B9))-(Assumptions!$B$36*Assumptions!$B$35))*(1-Assumptions!$B$26))+(Assumptions!$B$36*Assumptions!$B$35)-(((Assumptions!$B$23)*(1+(Scenarios!B6))^(4))*(Assumptions!$B$34+0.01)))/(1+(Scenarios!B10))^(4))+(((((((Assumptions!$B$23)*(1+(Scenarios!B6))^(5))*(Scenarios!B9))-(Assumptions!$B$36*Assumptions!$B$35))*(1-Assumptions!$B$26))+(Assumptions!$B$36*Assumptions!$B$35)-(((Assumptions!$B$23)*(1+(Scenarios!B6))^(5))*(Assumptions!$B$34+0.01)))/(1+(Scenarios!B10))^(5)))+(((((((Assumptions!$B$23)*(1+(Scenarios!B6))^5)*(Scenarios!B9))-(Assumptions!$B$36*Assumptions!$B$35))*(1-Assumptions!$B$26))+(Assumptions!$B$36*Assumptions!$B$35)-(((Assumptions!$B$23)*(1+(Scenarios!B6))^5)*(Assumptions!$B$34+0.01)))*(1+(Scenarios!B11))/((Scenarios!B10)-(Scenarios!B11))/((1+(Scenarios!B10))^5),0)</f>
        <v/>
      </c>
      <c r="C11" s="13" t="inlineStr">
        <is>
          <t>'DCF Impact'!B23</t>
        </is>
      </c>
      <c r="D11" s="13">
        <f>IF((Scenarios!B10)&gt;(Scenarios!B11),((((((((Assumptions!$B$23)*(1+(Scenarios!B6))^(1))*(Scenarios!B9))-(Assumptions!$B$36*Assumptions!$B$35))*(1-Assumptions!$B$26))+(Assumptions!$B$36*Assumptions!$B$35)-(((Assumptions!$B$23)*(1+(Scenarios!B6))^(1))*(Assumptions!$B$34+-0.01)))/(1+(Scenarios!B10))^(1))+(((((((Assumptions!$B$23)*(1+(Scenarios!B6))^(2))*(Scenarios!B9))-(Assumptions!$B$36*Assumptions!$B$35))*(1-Assumptions!$B$26))+(Assumptions!$B$36*Assumptions!$B$35)-(((Assumptions!$B$23)*(1+(Scenarios!B6))^(2))*(Assumptions!$B$34+-0.01)))/(1+(Scenarios!B10))^(2))+(((((((Assumptions!$B$23)*(1+(Scenarios!B6))^(3))*(Scenarios!B9))-(Assumptions!$B$36*Assumptions!$B$35))*(1-Assumptions!$B$26))+(Assumptions!$B$36*Assumptions!$B$35)-(((Assumptions!$B$23)*(1+(Scenarios!B6))^(3))*(Assumptions!$B$34+-0.01)))/(1+(Scenarios!B10))^(3))+(((((((Assumptions!$B$23)*(1+(Scenarios!B6))^(4))*(Scenarios!B9))-(Assumptions!$B$36*Assumptions!$B$35))*(1-Assumptions!$B$26))+(Assumptions!$B$36*Assumptions!$B$35)-(((Assumptions!$B$23)*(1+(Scenarios!B6))^(4))*(Assumptions!$B$34+-0.01)))/(1+(Scenarios!B10))^(4))+(((((((Assumptions!$B$23)*(1+(Scenarios!B6))^(5))*(Scenarios!B9))-(Assumptions!$B$36*Assumptions!$B$35))*(1-Assumptions!$B$26))+(Assumptions!$B$36*Assumptions!$B$35)-(((Assumptions!$B$23)*(1+(Scenarios!B6))^(5))*(Assumptions!$B$34+-0.01)))/(1+(Scenarios!B10))^(5)))+(((((((Assumptions!$B$23)*(1+(Scenarios!B6))^5)*(Scenarios!B9))-(Assumptions!$B$36*Assumptions!$B$35))*(1-Assumptions!$B$26))+(Assumptions!$B$36*Assumptions!$B$35)-(((Assumptions!$B$23)*(1+(Scenarios!B6))^5)*(Assumptions!$B$34+-0.01)))*(1+(Scenarios!B11))/((Scenarios!B10)-(Scenarios!B11))/((1+(Scenarios!B10))^5),0)</f>
        <v/>
      </c>
      <c r="E11" s="13">
        <f>D11-B11</f>
        <v/>
      </c>
    </row>
    <row r="14">
      <c r="A14" s="2" t="inlineStr">
        <is>
          <t>Equity Value ($M)</t>
        </is>
      </c>
    </row>
    <row r="15">
      <c r="A15" s="22" t="inlineStr">
        <is>
          <t>Driver</t>
        </is>
      </c>
      <c r="B15" s="22" t="inlineStr">
        <is>
          <t>Low Case</t>
        </is>
      </c>
      <c r="C15" s="22" t="inlineStr">
        <is>
          <t>Base Case</t>
        </is>
      </c>
      <c r="D15" s="22" t="inlineStr">
        <is>
          <t>High Case</t>
        </is>
      </c>
      <c r="E15" s="22" t="inlineStr">
        <is>
          <t>Spread (H-L)</t>
        </is>
      </c>
    </row>
    <row r="16">
      <c r="A16" t="inlineStr">
        <is>
          <t>Revenue Growth (avg)</t>
        </is>
      </c>
      <c r="B16" s="13">
        <f>IF((Scenarios!B10)&gt;(Scenarios!B11),((((((((Assumptions!$B$23)*(1+(Scenarios!B6+-0.02))^(1))*(Scenarios!B9))-(Assumptions!$B$36*Assumptions!$B$35))*(1-Assumptions!$B$26))+(Assumptions!$B$36*Assumptions!$B$35)-(((Assumptions!$B$23)*(1+(Scenarios!B6+-0.02))^(1))*(Assumptions!$B$34)))/(1+(Scenarios!B10))^(1))+(((((((Assumptions!$B$23)*(1+(Scenarios!B6+-0.02))^(2))*(Scenarios!B9))-(Assumptions!$B$36*Assumptions!$B$35))*(1-Assumptions!$B$26))+(Assumptions!$B$36*Assumptions!$B$35)-(((Assumptions!$B$23)*(1+(Scenarios!B6+-0.02))^(2))*(Assumptions!$B$34)))/(1+(Scenarios!B10))^(2))+(((((((Assumptions!$B$23)*(1+(Scenarios!B6+-0.02))^(3))*(Scenarios!B9))-(Assumptions!$B$36*Assumptions!$B$35))*(1-Assumptions!$B$26))+(Assumptions!$B$36*Assumptions!$B$35)-(((Assumptions!$B$23)*(1+(Scenarios!B6+-0.02))^(3))*(Assumptions!$B$34)))/(1+(Scenarios!B10))^(3))+(((((((Assumptions!$B$23)*(1+(Scenarios!B6+-0.02))^(4))*(Scenarios!B9))-(Assumptions!$B$36*Assumptions!$B$35))*(1-Assumptions!$B$26))+(Assumptions!$B$36*Assumptions!$B$35)-(((Assumptions!$B$23)*(1+(Scenarios!B6+-0.02))^(4))*(Assumptions!$B$34)))/(1+(Scenarios!B10))^(4))+(((((((Assumptions!$B$23)*(1+(Scenarios!B6+-0.02))^(5))*(Scenarios!B9))-(Assumptions!$B$36*Assumptions!$B$35))*(1-Assumptions!$B$26))+(Assumptions!$B$36*Assumptions!$B$35)-(((Assumptions!$B$23)*(1+(Scenarios!B6+-0.02))^(5))*(Assumptions!$B$34)))/(1+(Scenarios!B10))^(5)))+(((((((Assumptions!$B$23)*(1+(Scenarios!B6+-0.02))^5)*(Scenarios!B9))-(Assumptions!$B$36*Assumptions!$B$35))*(1-Assumptions!$B$26))+(Assumptions!$B$36*Assumptions!$B$35)-(((Assumptions!$B$23)*(1+(Scenarios!B6+-0.02))^5)*(Assumptions!$B$34)))*(1+(Scenarios!B11))/((Scenarios!B10)-(Scenarios!B11))/((1+(Scenarios!B10))^5),0)-Assumptions!$B$39+Assumptions!$B$40</f>
        <v/>
      </c>
      <c r="C16" s="13" t="inlineStr">
        <is>
          <t>'DCF Impact'!B24</t>
        </is>
      </c>
      <c r="D16" s="13">
        <f>IF((Scenarios!B10)&gt;(Scenarios!B11),((((((((Assumptions!$B$23)*(1+(Scenarios!B6+0.02))^(1))*(Scenarios!B9))-(Assumptions!$B$36*Assumptions!$B$35))*(1-Assumptions!$B$26))+(Assumptions!$B$36*Assumptions!$B$35)-(((Assumptions!$B$23)*(1+(Scenarios!B6+0.02))^(1))*(Assumptions!$B$34)))/(1+(Scenarios!B10))^(1))+(((((((Assumptions!$B$23)*(1+(Scenarios!B6+0.02))^(2))*(Scenarios!B9))-(Assumptions!$B$36*Assumptions!$B$35))*(1-Assumptions!$B$26))+(Assumptions!$B$36*Assumptions!$B$35)-(((Assumptions!$B$23)*(1+(Scenarios!B6+0.02))^(2))*(Assumptions!$B$34)))/(1+(Scenarios!B10))^(2))+(((((((Assumptions!$B$23)*(1+(Scenarios!B6+0.02))^(3))*(Scenarios!B9))-(Assumptions!$B$36*Assumptions!$B$35))*(1-Assumptions!$B$26))+(Assumptions!$B$36*Assumptions!$B$35)-(((Assumptions!$B$23)*(1+(Scenarios!B6+0.02))^(3))*(Assumptions!$B$34)))/(1+(Scenarios!B10))^(3))+(((((((Assumptions!$B$23)*(1+(Scenarios!B6+0.02))^(4))*(Scenarios!B9))-(Assumptions!$B$36*Assumptions!$B$35))*(1-Assumptions!$B$26))+(Assumptions!$B$36*Assumptions!$B$35)-(((Assumptions!$B$23)*(1+(Scenarios!B6+0.02))^(4))*(Assumptions!$B$34)))/(1+(Scenarios!B10))^(4))+(((((((Assumptions!$B$23)*(1+(Scenarios!B6+0.02))^(5))*(Scenarios!B9))-(Assumptions!$B$36*Assumptions!$B$35))*(1-Assumptions!$B$26))+(Assumptions!$B$36*Assumptions!$B$35)-(((Assumptions!$B$23)*(1+(Scenarios!B6+0.02))^(5))*(Assumptions!$B$34)))/(1+(Scenarios!B10))^(5)))+(((((((Assumptions!$B$23)*(1+(Scenarios!B6+0.02))^5)*(Scenarios!B9))-(Assumptions!$B$36*Assumptions!$B$35))*(1-Assumptions!$B$26))+(Assumptions!$B$36*Assumptions!$B$35)-(((Assumptions!$B$23)*(1+(Scenarios!B6+0.02))^5)*(Assumptions!$B$34)))*(1+(Scenarios!B11))/((Scenarios!B10)-(Scenarios!B11))/((1+(Scenarios!B10))^5),0)-Assumptions!$B$39+Assumptions!$B$40</f>
        <v/>
      </c>
      <c r="E16" s="13">
        <f>D16-B16</f>
        <v/>
      </c>
    </row>
    <row r="17">
      <c r="A17" t="inlineStr">
        <is>
          <t>EBITDA Margin</t>
        </is>
      </c>
      <c r="B17" s="13">
        <f>IF((Scenarios!B10)&gt;(Scenarios!B11),((((((((Assumptions!$B$23)*(1+(Scenarios!B6))^(1))*(Scenarios!B9+-0.03))-(Assumptions!$B$36*Assumptions!$B$35))*(1-Assumptions!$B$26))+(Assumptions!$B$36*Assumptions!$B$35)-(((Assumptions!$B$23)*(1+(Scenarios!B6))^(1))*(Assumptions!$B$34)))/(1+(Scenarios!B10))^(1))+(((((((Assumptions!$B$23)*(1+(Scenarios!B6))^(2))*(Scenarios!B9+-0.03))-(Assumptions!$B$36*Assumptions!$B$35))*(1-Assumptions!$B$26))+(Assumptions!$B$36*Assumptions!$B$35)-(((Assumptions!$B$23)*(1+(Scenarios!B6))^(2))*(Assumptions!$B$34)))/(1+(Scenarios!B10))^(2))+(((((((Assumptions!$B$23)*(1+(Scenarios!B6))^(3))*(Scenarios!B9+-0.03))-(Assumptions!$B$36*Assumptions!$B$35))*(1-Assumptions!$B$26))+(Assumptions!$B$36*Assumptions!$B$35)-(((Assumptions!$B$23)*(1+(Scenarios!B6))^(3))*(Assumptions!$B$34)))/(1+(Scenarios!B10))^(3))+(((((((Assumptions!$B$23)*(1+(Scenarios!B6))^(4))*(Scenarios!B9+-0.03))-(Assumptions!$B$36*Assumptions!$B$35))*(1-Assumptions!$B$26))+(Assumptions!$B$36*Assumptions!$B$35)-(((Assumptions!$B$23)*(1+(Scenarios!B6))^(4))*(Assumptions!$B$34)))/(1+(Scenarios!B10))^(4))+(((((((Assumptions!$B$23)*(1+(Scenarios!B6))^(5))*(Scenarios!B9+-0.03))-(Assumptions!$B$36*Assumptions!$B$35))*(1-Assumptions!$B$26))+(Assumptions!$B$36*Assumptions!$B$35)-(((Assumptions!$B$23)*(1+(Scenarios!B6))^(5))*(Assumptions!$B$34)))/(1+(Scenarios!B10))^(5)))+(((((((Assumptions!$B$23)*(1+(Scenarios!B6))^5)*(Scenarios!B9+-0.03))-(Assumptions!$B$36*Assumptions!$B$35))*(1-Assumptions!$B$26))+(Assumptions!$B$36*Assumptions!$B$35)-(((Assumptions!$B$23)*(1+(Scenarios!B6))^5)*(Assumptions!$B$34)))*(1+(Scenarios!B11))/((Scenarios!B10)-(Scenarios!B11))/((1+(Scenarios!B10))^5),0)-Assumptions!$B$39+Assumptions!$B$40</f>
        <v/>
      </c>
      <c r="C17" s="13" t="inlineStr">
        <is>
          <t>'DCF Impact'!B24</t>
        </is>
      </c>
      <c r="D17" s="13">
        <f>IF((Scenarios!B10)&gt;(Scenarios!B11),((((((((Assumptions!$B$23)*(1+(Scenarios!B6))^(1))*(Scenarios!B9+0.03))-(Assumptions!$B$36*Assumptions!$B$35))*(1-Assumptions!$B$26))+(Assumptions!$B$36*Assumptions!$B$35)-(((Assumptions!$B$23)*(1+(Scenarios!B6))^(1))*(Assumptions!$B$34)))/(1+(Scenarios!B10))^(1))+(((((((Assumptions!$B$23)*(1+(Scenarios!B6))^(2))*(Scenarios!B9+0.03))-(Assumptions!$B$36*Assumptions!$B$35))*(1-Assumptions!$B$26))+(Assumptions!$B$36*Assumptions!$B$35)-(((Assumptions!$B$23)*(1+(Scenarios!B6))^(2))*(Assumptions!$B$34)))/(1+(Scenarios!B10))^(2))+(((((((Assumptions!$B$23)*(1+(Scenarios!B6))^(3))*(Scenarios!B9+0.03))-(Assumptions!$B$36*Assumptions!$B$35))*(1-Assumptions!$B$26))+(Assumptions!$B$36*Assumptions!$B$35)-(((Assumptions!$B$23)*(1+(Scenarios!B6))^(3))*(Assumptions!$B$34)))/(1+(Scenarios!B10))^(3))+(((((((Assumptions!$B$23)*(1+(Scenarios!B6))^(4))*(Scenarios!B9+0.03))-(Assumptions!$B$36*Assumptions!$B$35))*(1-Assumptions!$B$26))+(Assumptions!$B$36*Assumptions!$B$35)-(((Assumptions!$B$23)*(1+(Scenarios!B6))^(4))*(Assumptions!$B$34)))/(1+(Scenarios!B10))^(4))+(((((((Assumptions!$B$23)*(1+(Scenarios!B6))^(5))*(Scenarios!B9+0.03))-(Assumptions!$B$36*Assumptions!$B$35))*(1-Assumptions!$B$26))+(Assumptions!$B$36*Assumptions!$B$35)-(((Assumptions!$B$23)*(1+(Scenarios!B6))^(5))*(Assumptions!$B$34)))/(1+(Scenarios!B10))^(5)))+(((((((Assumptions!$B$23)*(1+(Scenarios!B6))^5)*(Scenarios!B9+0.03))-(Assumptions!$B$36*Assumptions!$B$35))*(1-Assumptions!$B$26))+(Assumptions!$B$36*Assumptions!$B$35)-(((Assumptions!$B$23)*(1+(Scenarios!B6))^5)*(Assumptions!$B$34)))*(1+(Scenarios!B11))/((Scenarios!B10)-(Scenarios!B11))/((1+(Scenarios!B10))^5),0)-Assumptions!$B$39+Assumptions!$B$40</f>
        <v/>
      </c>
      <c r="E17" s="13">
        <f>D17-B17</f>
        <v/>
      </c>
    </row>
    <row r="18">
      <c r="A18" t="inlineStr">
        <is>
          <t>WACC</t>
        </is>
      </c>
      <c r="B18" s="13">
        <f>IF((Scenarios!B10+-0.01)&gt;(Scenarios!B11),((((((((Assumptions!$B$23)*(1+(Scenarios!B6))^(1))*(Scenarios!B9))-(Assumptions!$B$36*Assumptions!$B$35))*(1-Assumptions!$B$26))+(Assumptions!$B$36*Assumptions!$B$35)-(((Assumptions!$B$23)*(1+(Scenarios!B6))^(1))*(Assumptions!$B$34)))/(1+(Scenarios!B10+-0.01))^(1))+(((((((Assumptions!$B$23)*(1+(Scenarios!B6))^(2))*(Scenarios!B9))-(Assumptions!$B$36*Assumptions!$B$35))*(1-Assumptions!$B$26))+(Assumptions!$B$36*Assumptions!$B$35)-(((Assumptions!$B$23)*(1+(Scenarios!B6))^(2))*(Assumptions!$B$34)))/(1+(Scenarios!B10+-0.01))^(2))+(((((((Assumptions!$B$23)*(1+(Scenarios!B6))^(3))*(Scenarios!B9))-(Assumptions!$B$36*Assumptions!$B$35))*(1-Assumptions!$B$26))+(Assumptions!$B$36*Assumptions!$B$35)-(((Assumptions!$B$23)*(1+(Scenarios!B6))^(3))*(Assumptions!$B$34)))/(1+(Scenarios!B10+-0.01))^(3))+(((((((Assumptions!$B$23)*(1+(Scenarios!B6))^(4))*(Scenarios!B9))-(Assumptions!$B$36*Assumptions!$B$35))*(1-Assumptions!$B$26))+(Assumptions!$B$36*Assumptions!$B$35)-(((Assumptions!$B$23)*(1+(Scenarios!B6))^(4))*(Assumptions!$B$34)))/(1+(Scenarios!B10+-0.01))^(4))+(((((((Assumptions!$B$23)*(1+(Scenarios!B6))^(5))*(Scenarios!B9))-(Assumptions!$B$36*Assumptions!$B$35))*(1-Assumptions!$B$26))+(Assumptions!$B$36*Assumptions!$B$35)-(((Assumptions!$B$23)*(1+(Scenarios!B6))^(5))*(Assumptions!$B$34)))/(1+(Scenarios!B10+-0.01))^(5)))+(((((((Assumptions!$B$23)*(1+(Scenarios!B6))^5)*(Scenarios!B9))-(Assumptions!$B$36*Assumptions!$B$35))*(1-Assumptions!$B$26))+(Assumptions!$B$36*Assumptions!$B$35)-(((Assumptions!$B$23)*(1+(Scenarios!B6))^5)*(Assumptions!$B$34)))*(1+(Scenarios!B11))/((Scenarios!B10+-0.01)-(Scenarios!B11))/((1+(Scenarios!B10+-0.01))^5),0)-Assumptions!$B$39+Assumptions!$B$40</f>
        <v/>
      </c>
      <c r="C18" s="13" t="inlineStr">
        <is>
          <t>'DCF Impact'!B24</t>
        </is>
      </c>
      <c r="D18" s="13">
        <f>IF((Scenarios!B10+0.01)&gt;(Scenarios!B11),((((((((Assumptions!$B$23)*(1+(Scenarios!B6))^(1))*(Scenarios!B9))-(Assumptions!$B$36*Assumptions!$B$35))*(1-Assumptions!$B$26))+(Assumptions!$B$36*Assumptions!$B$35)-(((Assumptions!$B$23)*(1+(Scenarios!B6))^(1))*(Assumptions!$B$34)))/(1+(Scenarios!B10+0.01))^(1))+(((((((Assumptions!$B$23)*(1+(Scenarios!B6))^(2))*(Scenarios!B9))-(Assumptions!$B$36*Assumptions!$B$35))*(1-Assumptions!$B$26))+(Assumptions!$B$36*Assumptions!$B$35)-(((Assumptions!$B$23)*(1+(Scenarios!B6))^(2))*(Assumptions!$B$34)))/(1+(Scenarios!B10+0.01))^(2))+(((((((Assumptions!$B$23)*(1+(Scenarios!B6))^(3))*(Scenarios!B9))-(Assumptions!$B$36*Assumptions!$B$35))*(1-Assumptions!$B$26))+(Assumptions!$B$36*Assumptions!$B$35)-(((Assumptions!$B$23)*(1+(Scenarios!B6))^(3))*(Assumptions!$B$34)))/(1+(Scenarios!B10+0.01))^(3))+(((((((Assumptions!$B$23)*(1+(Scenarios!B6))^(4))*(Scenarios!B9))-(Assumptions!$B$36*Assumptions!$B$35))*(1-Assumptions!$B$26))+(Assumptions!$B$36*Assumptions!$B$35)-(((Assumptions!$B$23)*(1+(Scenarios!B6))^(4))*(Assumptions!$B$34)))/(1+(Scenarios!B10+0.01))^(4))+(((((((Assumptions!$B$23)*(1+(Scenarios!B6))^(5))*(Scenarios!B9))-(Assumptions!$B$36*Assumptions!$B$35))*(1-Assumptions!$B$26))+(Assumptions!$B$36*Assumptions!$B$35)-(((Assumptions!$B$23)*(1+(Scenarios!B6))^(5))*(Assumptions!$B$34)))/(1+(Scenarios!B10+0.01))^(5)))+(((((((Assumptions!$B$23)*(1+(Scenarios!B6))^5)*(Scenarios!B9))-(Assumptions!$B$36*Assumptions!$B$35))*(1-Assumptions!$B$26))+(Assumptions!$B$36*Assumptions!$B$35)-(((Assumptions!$B$23)*(1+(Scenarios!B6))^5)*(Assumptions!$B$34)))*(1+(Scenarios!B11))/((Scenarios!B10+0.01)-(Scenarios!B11))/((1+(Scenarios!B10+0.01))^5),0)-Assumptions!$B$39+Assumptions!$B$40</f>
        <v/>
      </c>
      <c r="E18" s="13">
        <f>D18-B18</f>
        <v/>
      </c>
    </row>
    <row r="19">
      <c r="A19" t="inlineStr">
        <is>
          <t>Terminal Growth (g)</t>
        </is>
      </c>
      <c r="B19" s="13">
        <f>IF((Scenarios!B10)&gt;(Scenarios!B11+-0.01),((((((((Assumptions!$B$23)*(1+(Scenarios!B6))^(1))*(Scenarios!B9))-(Assumptions!$B$36*Assumptions!$B$35))*(1-Assumptions!$B$26))+(Assumptions!$B$36*Assumptions!$B$35)-(((Assumptions!$B$23)*(1+(Scenarios!B6))^(1))*(Assumptions!$B$34)))/(1+(Scenarios!B10))^(1))+(((((((Assumptions!$B$23)*(1+(Scenarios!B6))^(2))*(Scenarios!B9))-(Assumptions!$B$36*Assumptions!$B$35))*(1-Assumptions!$B$26))+(Assumptions!$B$36*Assumptions!$B$35)-(((Assumptions!$B$23)*(1+(Scenarios!B6))^(2))*(Assumptions!$B$34)))/(1+(Scenarios!B10))^(2))+(((((((Assumptions!$B$23)*(1+(Scenarios!B6))^(3))*(Scenarios!B9))-(Assumptions!$B$36*Assumptions!$B$35))*(1-Assumptions!$B$26))+(Assumptions!$B$36*Assumptions!$B$35)-(((Assumptions!$B$23)*(1+(Scenarios!B6))^(3))*(Assumptions!$B$34)))/(1+(Scenarios!B10))^(3))+(((((((Assumptions!$B$23)*(1+(Scenarios!B6))^(4))*(Scenarios!B9))-(Assumptions!$B$36*Assumptions!$B$35))*(1-Assumptions!$B$26))+(Assumptions!$B$36*Assumptions!$B$35)-(((Assumptions!$B$23)*(1+(Scenarios!B6))^(4))*(Assumptions!$B$34)))/(1+(Scenarios!B10))^(4))+(((((((Assumptions!$B$23)*(1+(Scenarios!B6))^(5))*(Scenarios!B9))-(Assumptions!$B$36*Assumptions!$B$35))*(1-Assumptions!$B$26))+(Assumptions!$B$36*Assumptions!$B$35)-(((Assumptions!$B$23)*(1+(Scenarios!B6))^(5))*(Assumptions!$B$34)))/(1+(Scenarios!B10))^(5)))+(((((((Assumptions!$B$23)*(1+(Scenarios!B6))^5)*(Scenarios!B9))-(Assumptions!$B$36*Assumptions!$B$35))*(1-Assumptions!$B$26))+(Assumptions!$B$36*Assumptions!$B$35)-(((Assumptions!$B$23)*(1+(Scenarios!B6))^5)*(Assumptions!$B$34)))*(1+(Scenarios!B11+-0.01))/((Scenarios!B10)-(Scenarios!B11+-0.01))/((1+(Scenarios!B10))^5),0)-Assumptions!$B$39+Assumptions!$B$40</f>
        <v/>
      </c>
      <c r="C19" s="13" t="inlineStr">
        <is>
          <t>'DCF Impact'!B24</t>
        </is>
      </c>
      <c r="D19" s="13">
        <f>IF((Scenarios!B10)&gt;(Scenarios!B11+0.01),((((((((Assumptions!$B$23)*(1+(Scenarios!B6))^(1))*(Scenarios!B9))-(Assumptions!$B$36*Assumptions!$B$35))*(1-Assumptions!$B$26))+(Assumptions!$B$36*Assumptions!$B$35)-(((Assumptions!$B$23)*(1+(Scenarios!B6))^(1))*(Assumptions!$B$34)))/(1+(Scenarios!B10))^(1))+(((((((Assumptions!$B$23)*(1+(Scenarios!B6))^(2))*(Scenarios!B9))-(Assumptions!$B$36*Assumptions!$B$35))*(1-Assumptions!$B$26))+(Assumptions!$B$36*Assumptions!$B$35)-(((Assumptions!$B$23)*(1+(Scenarios!B6))^(2))*(Assumptions!$B$34)))/(1+(Scenarios!B10))^(2))+(((((((Assumptions!$B$23)*(1+(Scenarios!B6))^(3))*(Scenarios!B9))-(Assumptions!$B$36*Assumptions!$B$35))*(1-Assumptions!$B$26))+(Assumptions!$B$36*Assumptions!$B$35)-(((Assumptions!$B$23)*(1+(Scenarios!B6))^(3))*(Assumptions!$B$34)))/(1+(Scenarios!B10))^(3))+(((((((Assumptions!$B$23)*(1+(Scenarios!B6))^(4))*(Scenarios!B9))-(Assumptions!$B$36*Assumptions!$B$35))*(1-Assumptions!$B$26))+(Assumptions!$B$36*Assumptions!$B$35)-(((Assumptions!$B$23)*(1+(Scenarios!B6))^(4))*(Assumptions!$B$34)))/(1+(Scenarios!B10))^(4))+(((((((Assumptions!$B$23)*(1+(Scenarios!B6))^(5))*(Scenarios!B9))-(Assumptions!$B$36*Assumptions!$B$35))*(1-Assumptions!$B$26))+(Assumptions!$B$36*Assumptions!$B$35)-(((Assumptions!$B$23)*(1+(Scenarios!B6))^(5))*(Assumptions!$B$34)))/(1+(Scenarios!B10))^(5)))+(((((((Assumptions!$B$23)*(1+(Scenarios!B6))^5)*(Scenarios!B9))-(Assumptions!$B$36*Assumptions!$B$35))*(1-Assumptions!$B$26))+(Assumptions!$B$36*Assumptions!$B$35)-(((Assumptions!$B$23)*(1+(Scenarios!B6))^5)*(Assumptions!$B$34)))*(1+(Scenarios!B11+0.01))/((Scenarios!B10)-(Scenarios!B11+0.01))/((1+(Scenarios!B10))^5),0)-Assumptions!$B$39+Assumptions!$B$40</f>
        <v/>
      </c>
      <c r="E19" s="13">
        <f>D19-B19</f>
        <v/>
      </c>
    </row>
    <row r="20">
      <c r="A20" t="inlineStr">
        <is>
          <t>COGS % of Revenue</t>
        </is>
      </c>
      <c r="B20" s="13">
        <f>IF((Scenarios!B10)&gt;(Scenarios!B11),((((((((Assumptions!$B$23)*(1+(Scenarios!B6))^(1))*(Scenarios!B9))-(Assumptions!$B$36*Assumptions!$B$35))*(1-Assumptions!$B$26))+(Assumptions!$B$36*Assumptions!$B$35)-(((Assumptions!$B$23)*(1+(Scenarios!B6))^(1))*(Assumptions!$B$34)))/(1+(Scenarios!B10))^(1))+(((((((Assumptions!$B$23)*(1+(Scenarios!B6))^(2))*(Scenarios!B9))-(Assumptions!$B$36*Assumptions!$B$35))*(1-Assumptions!$B$26))+(Assumptions!$B$36*Assumptions!$B$35)-(((Assumptions!$B$23)*(1+(Scenarios!B6))^(2))*(Assumptions!$B$34)))/(1+(Scenarios!B10))^(2))+(((((((Assumptions!$B$23)*(1+(Scenarios!B6))^(3))*(Scenarios!B9))-(Assumptions!$B$36*Assumptions!$B$35))*(1-Assumptions!$B$26))+(Assumptions!$B$36*Assumptions!$B$35)-(((Assumptions!$B$23)*(1+(Scenarios!B6))^(3))*(Assumptions!$B$34)))/(1+(Scenarios!B10))^(3))+(((((((Assumptions!$B$23)*(1+(Scenarios!B6))^(4))*(Scenarios!B9))-(Assumptions!$B$36*Assumptions!$B$35))*(1-Assumptions!$B$26))+(Assumptions!$B$36*Assumptions!$B$35)-(((Assumptions!$B$23)*(1+(Scenarios!B6))^(4))*(Assumptions!$B$34)))/(1+(Scenarios!B10))^(4))+(((((((Assumptions!$B$23)*(1+(Scenarios!B6))^(5))*(Scenarios!B9))-(Assumptions!$B$36*Assumptions!$B$35))*(1-Assumptions!$B$26))+(Assumptions!$B$36*Assumptions!$B$35)-(((Assumptions!$B$23)*(1+(Scenarios!B6))^(5))*(Assumptions!$B$34)))/(1+(Scenarios!B10))^(5)))+(((((((Assumptions!$B$23)*(1+(Scenarios!B6))^5)*(Scenarios!B9))-(Assumptions!$B$36*Assumptions!$B$35))*(1-Assumptions!$B$26))+(Assumptions!$B$36*Assumptions!$B$35)-(((Assumptions!$B$23)*(1+(Scenarios!B6))^5)*(Assumptions!$B$34)))*(1+(Scenarios!B11))/((Scenarios!B10)-(Scenarios!B11))/((1+(Scenarios!B10))^5),0)-Assumptions!$B$39+Assumptions!$B$40</f>
        <v/>
      </c>
      <c r="C20" s="13" t="inlineStr">
        <is>
          <t>'DCF Impact'!B24</t>
        </is>
      </c>
      <c r="D20" s="13">
        <f>IF((Scenarios!B10)&gt;(Scenarios!B11),((((((((Assumptions!$B$23)*(1+(Scenarios!B6))^(1))*(Scenarios!B9))-(Assumptions!$B$36*Assumptions!$B$35))*(1-Assumptions!$B$26))+(Assumptions!$B$36*Assumptions!$B$35)-(((Assumptions!$B$23)*(1+(Scenarios!B6))^(1))*(Assumptions!$B$34)))/(1+(Scenarios!B10))^(1))+(((((((Assumptions!$B$23)*(1+(Scenarios!B6))^(2))*(Scenarios!B9))-(Assumptions!$B$36*Assumptions!$B$35))*(1-Assumptions!$B$26))+(Assumptions!$B$36*Assumptions!$B$35)-(((Assumptions!$B$23)*(1+(Scenarios!B6))^(2))*(Assumptions!$B$34)))/(1+(Scenarios!B10))^(2))+(((((((Assumptions!$B$23)*(1+(Scenarios!B6))^(3))*(Scenarios!B9))-(Assumptions!$B$36*Assumptions!$B$35))*(1-Assumptions!$B$26))+(Assumptions!$B$36*Assumptions!$B$35)-(((Assumptions!$B$23)*(1+(Scenarios!B6))^(3))*(Assumptions!$B$34)))/(1+(Scenarios!B10))^(3))+(((((((Assumptions!$B$23)*(1+(Scenarios!B6))^(4))*(Scenarios!B9))-(Assumptions!$B$36*Assumptions!$B$35))*(1-Assumptions!$B$26))+(Assumptions!$B$36*Assumptions!$B$35)-(((Assumptions!$B$23)*(1+(Scenarios!B6))^(4))*(Assumptions!$B$34)))/(1+(Scenarios!B10))^(4))+(((((((Assumptions!$B$23)*(1+(Scenarios!B6))^(5))*(Scenarios!B9))-(Assumptions!$B$36*Assumptions!$B$35))*(1-Assumptions!$B$26))+(Assumptions!$B$36*Assumptions!$B$35)-(((Assumptions!$B$23)*(1+(Scenarios!B6))^(5))*(Assumptions!$B$34)))/(1+(Scenarios!B10))^(5)))+(((((((Assumptions!$B$23)*(1+(Scenarios!B6))^5)*(Scenarios!B9))-(Assumptions!$B$36*Assumptions!$B$35))*(1-Assumptions!$B$26))+(Assumptions!$B$36*Assumptions!$B$35)-(((Assumptions!$B$23)*(1+(Scenarios!B6))^5)*(Assumptions!$B$34)))*(1+(Scenarios!B11))/((Scenarios!B10)-(Scenarios!B11))/((1+(Scenarios!B10))^5),0)-Assumptions!$B$39+Assumptions!$B$40</f>
        <v/>
      </c>
      <c r="E20" s="13">
        <f>D20-B20</f>
        <v/>
      </c>
    </row>
    <row r="21">
      <c r="A21" t="inlineStr">
        <is>
          <t>CapEx % of Revenue</t>
        </is>
      </c>
      <c r="B21" s="13">
        <f>IF((Scenarios!B10)&gt;(Scenarios!B11),((((((((Assumptions!$B$23)*(1+(Scenarios!B6))^(1))*(Scenarios!B9))-(Assumptions!$B$36*Assumptions!$B$35))*(1-Assumptions!$B$26))+(Assumptions!$B$36*Assumptions!$B$35)-(((Assumptions!$B$23)*(1+(Scenarios!B6))^(1))*(Assumptions!$B$34+0.01)))/(1+(Scenarios!B10))^(1))+(((((((Assumptions!$B$23)*(1+(Scenarios!B6))^(2))*(Scenarios!B9))-(Assumptions!$B$36*Assumptions!$B$35))*(1-Assumptions!$B$26))+(Assumptions!$B$36*Assumptions!$B$35)-(((Assumptions!$B$23)*(1+(Scenarios!B6))^(2))*(Assumptions!$B$34+0.01)))/(1+(Scenarios!B10))^(2))+(((((((Assumptions!$B$23)*(1+(Scenarios!B6))^(3))*(Scenarios!B9))-(Assumptions!$B$36*Assumptions!$B$35))*(1-Assumptions!$B$26))+(Assumptions!$B$36*Assumptions!$B$35)-(((Assumptions!$B$23)*(1+(Scenarios!B6))^(3))*(Assumptions!$B$34+0.01)))/(1+(Scenarios!B10))^(3))+(((((((Assumptions!$B$23)*(1+(Scenarios!B6))^(4))*(Scenarios!B9))-(Assumptions!$B$36*Assumptions!$B$35))*(1-Assumptions!$B$26))+(Assumptions!$B$36*Assumptions!$B$35)-(((Assumptions!$B$23)*(1+(Scenarios!B6))^(4))*(Assumptions!$B$34+0.01)))/(1+(Scenarios!B10))^(4))+(((((((Assumptions!$B$23)*(1+(Scenarios!B6))^(5))*(Scenarios!B9))-(Assumptions!$B$36*Assumptions!$B$35))*(1-Assumptions!$B$26))+(Assumptions!$B$36*Assumptions!$B$35)-(((Assumptions!$B$23)*(1+(Scenarios!B6))^(5))*(Assumptions!$B$34+0.01)))/(1+(Scenarios!B10))^(5)))+(((((((Assumptions!$B$23)*(1+(Scenarios!B6))^5)*(Scenarios!B9))-(Assumptions!$B$36*Assumptions!$B$35))*(1-Assumptions!$B$26))+(Assumptions!$B$36*Assumptions!$B$35)-(((Assumptions!$B$23)*(1+(Scenarios!B6))^5)*(Assumptions!$B$34+0.01)))*(1+(Scenarios!B11))/((Scenarios!B10)-(Scenarios!B11))/((1+(Scenarios!B10))^5),0)-Assumptions!$B$39+Assumptions!$B$40</f>
        <v/>
      </c>
      <c r="C21" s="13" t="inlineStr">
        <is>
          <t>'DCF Impact'!B24</t>
        </is>
      </c>
      <c r="D21" s="13">
        <f>IF((Scenarios!B10)&gt;(Scenarios!B11),((((((((Assumptions!$B$23)*(1+(Scenarios!B6))^(1))*(Scenarios!B9))-(Assumptions!$B$36*Assumptions!$B$35))*(1-Assumptions!$B$26))+(Assumptions!$B$36*Assumptions!$B$35)-(((Assumptions!$B$23)*(1+(Scenarios!B6))^(1))*(Assumptions!$B$34+-0.01)))/(1+(Scenarios!B10))^(1))+(((((((Assumptions!$B$23)*(1+(Scenarios!B6))^(2))*(Scenarios!B9))-(Assumptions!$B$36*Assumptions!$B$35))*(1-Assumptions!$B$26))+(Assumptions!$B$36*Assumptions!$B$35)-(((Assumptions!$B$23)*(1+(Scenarios!B6))^(2))*(Assumptions!$B$34+-0.01)))/(1+(Scenarios!B10))^(2))+(((((((Assumptions!$B$23)*(1+(Scenarios!B6))^(3))*(Scenarios!B9))-(Assumptions!$B$36*Assumptions!$B$35))*(1-Assumptions!$B$26))+(Assumptions!$B$36*Assumptions!$B$35)-(((Assumptions!$B$23)*(1+(Scenarios!B6))^(3))*(Assumptions!$B$34+-0.01)))/(1+(Scenarios!B10))^(3))+(((((((Assumptions!$B$23)*(1+(Scenarios!B6))^(4))*(Scenarios!B9))-(Assumptions!$B$36*Assumptions!$B$35))*(1-Assumptions!$B$26))+(Assumptions!$B$36*Assumptions!$B$35)-(((Assumptions!$B$23)*(1+(Scenarios!B6))^(4))*(Assumptions!$B$34+-0.01)))/(1+(Scenarios!B10))^(4))+(((((((Assumptions!$B$23)*(1+(Scenarios!B6))^(5))*(Scenarios!B9))-(Assumptions!$B$36*Assumptions!$B$35))*(1-Assumptions!$B$26))+(Assumptions!$B$36*Assumptions!$B$35)-(((Assumptions!$B$23)*(1+(Scenarios!B6))^(5))*(Assumptions!$B$34+-0.01)))/(1+(Scenarios!B10))^(5)))+(((((((Assumptions!$B$23)*(1+(Scenarios!B6))^5)*(Scenarios!B9))-(Assumptions!$B$36*Assumptions!$B$35))*(1-Assumptions!$B$26))+(Assumptions!$B$36*Assumptions!$B$35)-(((Assumptions!$B$23)*(1+(Scenarios!B6))^5)*(Assumptions!$B$34+-0.01)))*(1+(Scenarios!B11))/((Scenarios!B10)-(Scenarios!B11))/((1+(Scenarios!B10))^5),0)-Assumptions!$B$39+Assumptions!$B$40</f>
        <v/>
      </c>
      <c r="E21" s="13">
        <f>D21-B21</f>
        <v/>
      </c>
    </row>
    <row r="24">
      <c r="A24" s="2" t="inlineStr">
        <is>
          <t>EPS FY2028E (USD/share)</t>
        </is>
      </c>
    </row>
    <row r="25">
      <c r="A25" s="22" t="inlineStr">
        <is>
          <t>Driver</t>
        </is>
      </c>
      <c r="B25" s="22" t="inlineStr">
        <is>
          <t>Low Case</t>
        </is>
      </c>
      <c r="C25" s="22" t="inlineStr">
        <is>
          <t>Base Case</t>
        </is>
      </c>
      <c r="D25" s="22" t="inlineStr">
        <is>
          <t>High Case</t>
        </is>
      </c>
      <c r="E25" s="22" t="inlineStr">
        <is>
          <t>Spread (H-L)</t>
        </is>
      </c>
    </row>
    <row r="26">
      <c r="A26" t="inlineStr">
        <is>
          <t>Revenue Growth (avg)</t>
        </is>
      </c>
      <c r="B26" s="14">
        <f>IF(Assumptions!$B$42=0,0,((((Assumptions!$B$23)*(1+(Scenarios!B6+-0.02))^5)*(Scenarios!B9)-(Assumptions!$B$36*Assumptions!$B$35))*(1-Assumptions!$B$26))/Assumptions!$B$42)</f>
        <v/>
      </c>
      <c r="C26" s="14" t="inlineStr">
        <is>
          <t>Scenarios!B25</t>
        </is>
      </c>
      <c r="D26" s="14">
        <f>IF(Assumptions!$B$42=0,0,((((Assumptions!$B$23)*(1+(Scenarios!B6+0.02))^5)*(Scenarios!B9)-(Assumptions!$B$36*Assumptions!$B$35))*(1-Assumptions!$B$26))/Assumptions!$B$42)</f>
        <v/>
      </c>
      <c r="E26" s="14">
        <f>D26-B26</f>
        <v/>
      </c>
    </row>
    <row r="27">
      <c r="A27" t="inlineStr">
        <is>
          <t>EBITDA Margin</t>
        </is>
      </c>
      <c r="B27" s="14">
        <f>IF(Assumptions!$B$42=0,0,((((Assumptions!$B$23)*(1+(Scenarios!B6))^5)*(Scenarios!B9+-0.03)-(Assumptions!$B$36*Assumptions!$B$35))*(1-Assumptions!$B$26))/Assumptions!$B$42)</f>
        <v/>
      </c>
      <c r="C27" s="14" t="inlineStr">
        <is>
          <t>Scenarios!B25</t>
        </is>
      </c>
      <c r="D27" s="14">
        <f>IF(Assumptions!$B$42=0,0,((((Assumptions!$B$23)*(1+(Scenarios!B6))^5)*(Scenarios!B9+0.03)-(Assumptions!$B$36*Assumptions!$B$35))*(1-Assumptions!$B$26))/Assumptions!$B$42)</f>
        <v/>
      </c>
      <c r="E27" s="14">
        <f>D27-B27</f>
        <v/>
      </c>
    </row>
    <row r="28">
      <c r="A28" t="inlineStr">
        <is>
          <t>WACC</t>
        </is>
      </c>
      <c r="B28" s="14">
        <f>IF(Assumptions!$B$42=0,0,((((Assumptions!$B$23)*(1+(Scenarios!B6))^5)*(Scenarios!B9)-(Assumptions!$B$36*Assumptions!$B$35))*(1-Assumptions!$B$26))/Assumptions!$B$42)</f>
        <v/>
      </c>
      <c r="C28" s="14" t="inlineStr">
        <is>
          <t>Scenarios!B25</t>
        </is>
      </c>
      <c r="D28" s="14">
        <f>IF(Assumptions!$B$42=0,0,((((Assumptions!$B$23)*(1+(Scenarios!B6))^5)*(Scenarios!B9)-(Assumptions!$B$36*Assumptions!$B$35))*(1-Assumptions!$B$26))/Assumptions!$B$42)</f>
        <v/>
      </c>
      <c r="E28" s="14">
        <f>D28-B28</f>
        <v/>
      </c>
    </row>
    <row r="29">
      <c r="A29" t="inlineStr">
        <is>
          <t>Terminal Growth (g)</t>
        </is>
      </c>
      <c r="B29" s="14">
        <f>IF(Assumptions!$B$42=0,0,((((Assumptions!$B$23)*(1+(Scenarios!B6))^5)*(Scenarios!B9)-(Assumptions!$B$36*Assumptions!$B$35))*(1-Assumptions!$B$26))/Assumptions!$B$42)</f>
        <v/>
      </c>
      <c r="C29" s="14" t="inlineStr">
        <is>
          <t>Scenarios!B25</t>
        </is>
      </c>
      <c r="D29" s="14">
        <f>IF(Assumptions!$B$42=0,0,((((Assumptions!$B$23)*(1+(Scenarios!B6))^5)*(Scenarios!B9)-(Assumptions!$B$36*Assumptions!$B$35))*(1-Assumptions!$B$26))/Assumptions!$B$42)</f>
        <v/>
      </c>
      <c r="E29" s="14">
        <f>D29-B29</f>
        <v/>
      </c>
    </row>
    <row r="30">
      <c r="A30" t="inlineStr">
        <is>
          <t>COGS % of Revenue</t>
        </is>
      </c>
      <c r="B30" s="14">
        <f>IF(Assumptions!$B$42=0,0,((((Assumptions!$B$23)*(1+(Scenarios!B6))^5)*(Scenarios!B9)-(Assumptions!$B$36*Assumptions!$B$35))*(1-Assumptions!$B$26))/Assumptions!$B$42)</f>
        <v/>
      </c>
      <c r="C30" s="14" t="inlineStr">
        <is>
          <t>Scenarios!B25</t>
        </is>
      </c>
      <c r="D30" s="14">
        <f>IF(Assumptions!$B$42=0,0,((((Assumptions!$B$23)*(1+(Scenarios!B6))^5)*(Scenarios!B9)-(Assumptions!$B$36*Assumptions!$B$35))*(1-Assumptions!$B$26))/Assumptions!$B$42)</f>
        <v/>
      </c>
      <c r="E30" s="14">
        <f>D30-B30</f>
        <v/>
      </c>
    </row>
    <row r="31">
      <c r="A31" t="inlineStr">
        <is>
          <t>CapEx % of Revenue</t>
        </is>
      </c>
      <c r="B31" s="14">
        <f>IF(Assumptions!$B$42=0,0,((((Assumptions!$B$23)*(1+(Scenarios!B6))^5)*(Scenarios!B9)-(Assumptions!$B$36*Assumptions!$B$35))*(1-Assumptions!$B$26))/Assumptions!$B$42)</f>
        <v/>
      </c>
      <c r="C31" s="14" t="inlineStr">
        <is>
          <t>Scenarios!B25</t>
        </is>
      </c>
      <c r="D31" s="14">
        <f>IF(Assumptions!$B$42=0,0,((((Assumptions!$B$23)*(1+(Scenarios!B6))^5)*(Scenarios!B9)-(Assumptions!$B$36*Assumptions!$B$35))*(1-Assumptions!$B$26))/Assumptions!$B$42)</f>
        <v/>
      </c>
      <c r="E31" s="14">
        <f>D31-B31</f>
        <v/>
      </c>
    </row>
    <row r="34">
      <c r="A34" t="inlineStr">
        <is>
          <t>Chart tip: Select Driver + Low/High columns → Insert Bar Chart (stacked) for tornado view.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Dashboard — Scenario &amp; Sensitivity | Sava Industrial Co.Ltd</t>
        </is>
      </c>
    </row>
    <row r="2">
      <c r="A2" t="inlineStr">
        <is>
          <t>Base / Upside / Downside comparison | USD ($M) except per-share metrics</t>
        </is>
      </c>
    </row>
    <row r="3">
      <c r="A3" s="2" t="inlineStr">
        <is>
          <t>USD ($M)</t>
        </is>
      </c>
      <c r="B3" s="3" t="inlineStr">
        <is>
          <t>Base</t>
        </is>
      </c>
      <c r="C3" s="3" t="inlineStr">
        <is>
          <t>Upside</t>
        </is>
      </c>
      <c r="D3" s="3" t="inlineStr">
        <is>
          <t>Downside</t>
        </is>
      </c>
    </row>
    <row r="4">
      <c r="A4" t="inlineStr">
        <is>
          <t>Active Scenario (Assumptions toggle)</t>
        </is>
      </c>
      <c r="B4" s="2">
        <f>Assumptions!B7</f>
        <v/>
      </c>
    </row>
    <row r="5">
      <c r="A5" s="22" t="inlineStr">
        <is>
          <t>Metric</t>
        </is>
      </c>
      <c r="B5" s="22" t="inlineStr">
        <is>
          <t>Base</t>
        </is>
      </c>
      <c r="C5" s="22" t="inlineStr">
        <is>
          <t>Upside</t>
        </is>
      </c>
      <c r="D5" s="22" t="inlineStr">
        <is>
          <t>Downside</t>
        </is>
      </c>
    </row>
    <row r="6">
      <c r="A6" t="inlineStr">
        <is>
          <t>Revenue FY2028E</t>
        </is>
      </c>
      <c r="B6" s="13">
        <f>Scenarios!B20</f>
        <v/>
      </c>
      <c r="C6" s="13">
        <f>Scenarios!C20</f>
        <v/>
      </c>
      <c r="D6" s="13">
        <f>Scenarios!D20</f>
        <v/>
      </c>
    </row>
    <row r="7">
      <c r="A7" t="inlineStr">
        <is>
          <t>EBITDA FY2028E</t>
        </is>
      </c>
      <c r="B7" s="13">
        <f>Scenarios!B21</f>
        <v/>
      </c>
      <c r="C7" s="13">
        <f>Scenarios!C21</f>
        <v/>
      </c>
      <c r="D7" s="13">
        <f>Scenarios!D21</f>
        <v/>
      </c>
    </row>
    <row r="8">
      <c r="A8" t="inlineStr">
        <is>
          <t>EBITDA Margin</t>
        </is>
      </c>
      <c r="B8" s="12">
        <f>Scenarios!B9</f>
        <v/>
      </c>
      <c r="C8" s="12">
        <f>Scenarios!C9</f>
        <v/>
      </c>
      <c r="D8" s="12">
        <f>Scenarios!D9</f>
        <v/>
      </c>
    </row>
    <row r="9">
      <c r="A9" t="inlineStr">
        <is>
          <t>Net Income FY2028E</t>
        </is>
      </c>
      <c r="B9" s="13">
        <f>Scenarios!B24</f>
        <v/>
      </c>
      <c r="C9" s="13">
        <f>Scenarios!C24</f>
        <v/>
      </c>
      <c r="D9" s="13">
        <f>Scenarios!D24</f>
        <v/>
      </c>
    </row>
    <row r="10">
      <c r="A10" t="inlineStr">
        <is>
          <t>EPS FY2028E</t>
        </is>
      </c>
      <c r="B10" s="14">
        <f>Scenarios!B25</f>
        <v/>
      </c>
      <c r="C10" s="14">
        <f>Scenarios!C25</f>
        <v/>
      </c>
      <c r="D10" s="14">
        <f>Scenarios!D25</f>
        <v/>
      </c>
    </row>
    <row r="11">
      <c r="A11" t="inlineStr">
        <is>
          <t>WACC</t>
        </is>
      </c>
      <c r="B11" s="12">
        <f>Scenarios!B10</f>
        <v/>
      </c>
      <c r="C11" s="12">
        <f>Scenarios!C10</f>
        <v/>
      </c>
      <c r="D11" s="12">
        <f>Scenarios!D10</f>
        <v/>
      </c>
    </row>
    <row r="12">
      <c r="A12" t="inlineStr">
        <is>
          <t>Terminal g</t>
        </is>
      </c>
      <c r="B12" s="12">
        <f>Scenarios!B11</f>
        <v/>
      </c>
      <c r="C12" s="12">
        <f>Scenarios!C11</f>
        <v/>
      </c>
      <c r="D12" s="12">
        <f>Scenarios!D11</f>
        <v/>
      </c>
    </row>
    <row r="13">
      <c r="A13" t="inlineStr">
        <is>
          <t>Enterprise Value</t>
        </is>
      </c>
      <c r="B13" s="16">
        <f>'DCF Impact'!B23</f>
        <v/>
      </c>
      <c r="C13" s="16">
        <f>'DCF Impact'!C23</f>
        <v/>
      </c>
      <c r="D13" s="16">
        <f>'DCF Impact'!D23</f>
        <v/>
      </c>
    </row>
    <row r="14">
      <c r="A14" t="inlineStr">
        <is>
          <t>Equity Value</t>
        </is>
      </c>
      <c r="B14" s="16">
        <f>'DCF Impact'!B24</f>
        <v/>
      </c>
      <c r="C14" s="16">
        <f>'DCF Impact'!C24</f>
        <v/>
      </c>
      <c r="D14" s="16">
        <f>'DCF Impact'!D24</f>
        <v/>
      </c>
    </row>
    <row r="15">
      <c r="A15" t="inlineStr">
        <is>
          <t>Implied Share Price</t>
        </is>
      </c>
      <c r="B15" s="23">
        <f>'DCF Impact'!B25</f>
        <v/>
      </c>
      <c r="C15" s="23">
        <f>'DCF Impact'!C25</f>
        <v/>
      </c>
      <c r="D15" s="23">
        <f>'DCF Impact'!D25</f>
        <v/>
      </c>
    </row>
    <row r="16">
      <c r="A16" t="inlineStr">
        <is>
          <t>EV / EBITDA</t>
        </is>
      </c>
      <c r="B16" s="17">
        <f>'DCF Impact'!B26</f>
        <v/>
      </c>
      <c r="C16" s="17">
        <f>'DCF Impact'!C26</f>
        <v/>
      </c>
      <c r="D16" s="17">
        <f>'DCF Impact'!D26</f>
        <v/>
      </c>
    </row>
    <row r="18">
      <c r="A18" s="2" t="inlineStr">
        <is>
          <t>Scenario Spread (Upside − Downside)</t>
        </is>
      </c>
    </row>
    <row r="19">
      <c r="A19" t="inlineStr">
        <is>
          <t>EV Spread ($M)</t>
        </is>
      </c>
      <c r="B19" s="15">
        <f>'DCF Impact'!C23-'DCF Impact'!D23</f>
        <v/>
      </c>
    </row>
    <row r="20">
      <c r="A20" t="inlineStr">
        <is>
          <t>Equity Value Spread ($M)</t>
        </is>
      </c>
      <c r="B20" s="13">
        <f>'DCF Impact'!C24-'DCF Impact'!D24</f>
        <v/>
      </c>
    </row>
    <row r="21">
      <c r="A21" t="inlineStr">
        <is>
          <t>Share Price Spread ($/share)</t>
        </is>
      </c>
      <c r="B21" s="14">
        <f>'DCF Impact'!C25-'DCF Impact'!D25</f>
        <v/>
      </c>
    </row>
    <row r="23">
      <c r="A23" s="2" t="inlineStr">
        <is>
          <t>Notes</t>
        </is>
      </c>
    </row>
    <row r="24">
      <c r="A24" t="inlineStr">
        <is>
          <t>• Operating drivers aligned with Demos #1–#3 (Sava Industrial Co.Ltd, FY2023A base).</t>
        </is>
      </c>
    </row>
    <row r="25">
      <c r="A25" s="2" t="inlineStr">
        <is>
          <t>CHART DATA — Enterprise Value by Scenario</t>
        </is>
      </c>
    </row>
    <row r="26">
      <c r="A26" t="inlineStr">
        <is>
          <t>Scenario</t>
        </is>
      </c>
      <c r="B26" s="2" t="inlineStr">
        <is>
          <t>Base</t>
        </is>
      </c>
      <c r="C26" s="2" t="inlineStr">
        <is>
          <t>Upside</t>
        </is>
      </c>
      <c r="D26" s="2" t="inlineStr">
        <is>
          <t>Downside</t>
        </is>
      </c>
    </row>
    <row r="27">
      <c r="A27" t="inlineStr">
        <is>
          <t>Enterprise Value ($M)</t>
        </is>
      </c>
      <c r="B27" s="13">
        <f>'DCF Impact'!B23</f>
        <v/>
      </c>
      <c r="C27" s="13">
        <f>'DCF Impact'!C23</f>
        <v/>
      </c>
      <c r="D27" s="13">
        <f>'DCF Impact'!D23</f>
        <v/>
      </c>
    </row>
    <row r="47">
      <c r="A47" s="2" t="inlineStr">
        <is>
          <t>CHART DATA — Tornado (EV Spread, $M)</t>
        </is>
      </c>
    </row>
    <row r="48">
      <c r="A48" s="22" t="inlineStr">
        <is>
          <t>Driver</t>
        </is>
      </c>
      <c r="B48" s="22" t="inlineStr">
        <is>
          <t>Low EV</t>
        </is>
      </c>
      <c r="C48" s="22" t="inlineStr">
        <is>
          <t>High EV</t>
        </is>
      </c>
      <c r="D48" s="22" t="inlineStr">
        <is>
          <t>Spread</t>
        </is>
      </c>
    </row>
    <row r="49">
      <c r="A49">
        <f>Tornado!A6</f>
        <v/>
      </c>
      <c r="B49" s="13">
        <f>Tornado!B6</f>
        <v/>
      </c>
      <c r="C49" s="13">
        <f>Tornado!D6</f>
        <v/>
      </c>
      <c r="D49" s="13">
        <f>Tornado!E6</f>
        <v/>
      </c>
    </row>
    <row r="50">
      <c r="A50">
        <f>Tornado!A7</f>
        <v/>
      </c>
      <c r="B50" s="13">
        <f>Tornado!B7</f>
        <v/>
      </c>
      <c r="C50" s="13">
        <f>Tornado!D7</f>
        <v/>
      </c>
      <c r="D50" s="13">
        <f>Tornado!E7</f>
        <v/>
      </c>
    </row>
    <row r="51">
      <c r="A51">
        <f>Tornado!A8</f>
        <v/>
      </c>
      <c r="B51" s="13">
        <f>Tornado!B8</f>
        <v/>
      </c>
      <c r="C51" s="13">
        <f>Tornado!D8</f>
        <v/>
      </c>
      <c r="D51" s="13">
        <f>Tornado!E8</f>
        <v/>
      </c>
    </row>
    <row r="52">
      <c r="A52">
        <f>Tornado!A9</f>
        <v/>
      </c>
      <c r="B52" s="13">
        <f>Tornado!B9</f>
        <v/>
      </c>
      <c r="C52" s="13">
        <f>Tornado!D9</f>
        <v/>
      </c>
      <c r="D52" s="13">
        <f>Tornado!E9</f>
        <v/>
      </c>
    </row>
    <row r="53">
      <c r="A53">
        <f>Tornado!A10</f>
        <v/>
      </c>
      <c r="B53" s="13">
        <f>Tornado!B10</f>
        <v/>
      </c>
      <c r="C53" s="13">
        <f>Tornado!D10</f>
        <v/>
      </c>
      <c r="D53" s="13">
        <f>Tornado!E10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2026-09-17T14:01:01Z</dcterms:created>
  <dcterms:modified xsi:type="dcterms:W3CDTF">2026-09-17T14:01:01Z</dcterms:modified>
</cp:coreProperties>
</file>