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worksheets/sheet6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ssumptions" sheetId="1" state="visible" r:id="rId1"/>
    <sheet name="Transaction Database" sheetId="2" state="visible" r:id="rId2"/>
    <sheet name="Multiples" sheetId="3" state="visible" r:id="rId3"/>
    <sheet name="Implied Valuation" sheetId="4" state="visible" r:id="rId4"/>
    <sheet name="Premium Analysis" sheetId="5" state="visible" r:id="rId5"/>
    <sheet name="Dashboard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,##0.0"/>
    <numFmt numFmtId="165" formatCode="0.0%"/>
    <numFmt numFmtId="166" formatCode="0.0x"/>
  </numFmts>
  <fonts count="6">
    <font>
      <name val="Calibri"/>
      <family val="2"/>
      <color theme="1"/>
      <sz val="11"/>
      <scheme val="minor"/>
    </font>
    <font>
      <b val="1"/>
      <sz val="14"/>
    </font>
    <font>
      <b val="1"/>
    </font>
    <font>
      <color rgb="000000FF"/>
    </font>
    <font>
      <b val="1"/>
      <color rgb="00FFFFFF"/>
    </font>
    <font>
      <color rgb="00000000"/>
    </font>
  </fonts>
  <fills count="5">
    <fill>
      <patternFill/>
    </fill>
    <fill>
      <patternFill patternType="gray125"/>
    </fill>
    <fill>
      <patternFill patternType="solid">
        <fgColor rgb="00D9E2F3"/>
      </patternFill>
    </fill>
    <fill>
      <patternFill patternType="solid">
        <fgColor rgb="001F4E79"/>
      </patternFill>
    </fill>
    <fill>
      <patternFill patternType="solid">
        <fgColor rgb="00E2EFD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0" borderId="0" pivotButton="0" quotePrefix="0" xfId="0"/>
    <xf numFmtId="0" fontId="2" fillId="2" borderId="0" pivotButton="0" quotePrefix="0" xfId="0"/>
    <xf numFmtId="0" fontId="0" fillId="2" borderId="0" pivotButton="0" quotePrefix="0" xfId="0"/>
    <xf numFmtId="0" fontId="3" fillId="0" borderId="0" pivotButton="0" quotePrefix="0" xfId="0"/>
    <xf numFmtId="164" fontId="3" fillId="0" borderId="0" pivotButton="0" quotePrefix="0" xfId="0"/>
    <xf numFmtId="164" fontId="0" fillId="0" borderId="0" pivotButton="0" quotePrefix="0" xfId="0"/>
    <xf numFmtId="4" fontId="3" fillId="0" borderId="0" pivotButton="0" quotePrefix="0" xfId="0"/>
    <xf numFmtId="0" fontId="4" fillId="3" borderId="0" applyAlignment="1" pivotButton="0" quotePrefix="0" xfId="0">
      <alignment horizontal="center" wrapText="1"/>
    </xf>
    <xf numFmtId="165" fontId="5" fillId="0" borderId="0" pivotButton="0" quotePrefix="0" xfId="0"/>
    <xf numFmtId="0" fontId="5" fillId="0" borderId="0" pivotButton="0" quotePrefix="0" xfId="0"/>
    <xf numFmtId="166" fontId="5" fillId="0" borderId="0" pivotButton="0" quotePrefix="0" xfId="0"/>
    <xf numFmtId="0" fontId="2" fillId="0" borderId="0" pivotButton="0" quotePrefix="0" xfId="0"/>
    <xf numFmtId="166" fontId="2" fillId="0" borderId="0" pivotButton="0" quotePrefix="0" xfId="0"/>
    <xf numFmtId="166" fontId="2" fillId="4" borderId="0" pivotButton="0" quotePrefix="0" xfId="0"/>
    <xf numFmtId="164" fontId="5" fillId="0" borderId="0" pivotButton="0" quotePrefix="0" xfId="0"/>
    <xf numFmtId="164" fontId="2" fillId="4" borderId="0" pivotButton="0" quotePrefix="0" xfId="0"/>
    <xf numFmtId="4" fontId="2" fillId="4" borderId="0" pivotButton="0" quotePrefix="0" xfId="0"/>
    <xf numFmtId="4" fontId="5" fillId="0" borderId="0" pivotButton="0" quotePrefix="0" xfId="0"/>
    <xf numFmtId="165" fontId="2" fillId="0" borderId="0" pivotButton="0" quotePrefix="0" xfId="0"/>
    <xf numFmtId="165" fontId="5" fillId="4" borderId="0" pivotButton="0" quotePrefix="0" xfId="0"/>
    <xf numFmtId="4" fontId="5" fillId="4" borderId="0" pivotButton="0" quotePrefix="0" xfId="0"/>
    <xf numFmtId="164" fontId="5" fillId="4" borderId="0" pivotButton="0" quotePrefix="0" xfId="0"/>
    <xf numFmtId="164" fontId="2" fillId="0" borderId="0" pivotButton="0" quotePrefix="0" xfId="0"/>
    <xf numFmtId="0" fontId="4" fillId="3" borderId="0" pivotButton="0" quotePrefix="0" xfId="0"/>
    <xf numFmtId="1" fontId="0" fillId="0" borderId="0" pivotButton="0" quotePrefix="0" xfId="0"/>
    <xf numFmtId="4" fontId="0" fillId="0" borderId="0" pivotButton="0" quotePrefix="0" xfId="0"/>
    <xf numFmtId="166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harts/chart1.xml><?xml version="1.0" encoding="utf-8"?>
<chartSpace xmlns:a="http://schemas.openxmlformats.org/drawingml/2006/main" xmlns="http://schemas.openxmlformats.org/drawingml/2006/chart">
  <chart>
    <title>
      <tx>
        <rich>
          <a:bodyPr/>
          <a:p>
            <a:pPr>
              <a:defRPr/>
            </a:pPr>
            <a:r>
              <a:t>Control Premium by Precedent Transaction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'Premium Analysis'!D4</f>
            </strRef>
          </tx>
          <spPr>
            <a:ln>
              <a:prstDash val="solid"/>
            </a:ln>
          </spPr>
          <cat>
            <numRef>
              <f>'Premium Analysis'!$A$5:$A$15</f>
            </numRef>
          </cat>
          <val>
            <numRef>
              <f>'Premium Analysis'!$D$5:$D$15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/>
              <a:p>
                <a:pPr>
                  <a:defRPr/>
                </a:pPr>
                <a:r>
                  <a:t>Target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/>
              <a:p>
                <a:pPr>
                  <a:defRPr/>
                </a:pPr>
                <a:r>
                  <a:t>Premium (%)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6</col>
      <colOff>0</colOff>
      <row>3</row>
      <rowOff>0</rowOff>
    </from>
    <ext cx="7200000" cy="4320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5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46" customWidth="1" min="1" max="1"/>
    <col width="18" customWidth="1" min="2" max="2"/>
  </cols>
  <sheetData>
    <row r="1">
      <c r="A1" s="1" t="inlineStr">
        <is>
          <t>Sava Industrial Co.Ltd — Precedent Transactions Assumptions</t>
        </is>
      </c>
    </row>
    <row r="2">
      <c r="A2" t="inlineStr">
        <is>
          <t>M&amp;A precedent transaction analysis | LTM FY2023A metrics aligned with Demo #1 | USD ($M)</t>
        </is>
      </c>
    </row>
    <row r="4">
      <c r="A4" s="2" t="inlineStr">
        <is>
          <t>VALUATION SETUP</t>
        </is>
      </c>
      <c r="B4" s="3" t="n"/>
      <c r="C4" s="3" t="n"/>
    </row>
    <row r="5">
      <c r="A5" t="inlineStr">
        <is>
          <t>Valuation Date</t>
        </is>
      </c>
      <c r="B5" s="4" t="inlineStr">
        <is>
          <t>31-Dec-2023</t>
        </is>
      </c>
    </row>
    <row r="6">
      <c r="A6" t="inlineStr">
        <is>
          <t>Subject Company</t>
        </is>
      </c>
      <c r="B6" s="4" t="inlineStr">
        <is>
          <t>Sava Industrial Co.Ltd</t>
        </is>
      </c>
    </row>
    <row r="7">
      <c r="A7" t="inlineStr">
        <is>
          <t>Industry / Sector</t>
        </is>
      </c>
      <c r="B7" s="4" t="inlineStr">
        <is>
          <t>Industrial manufacturing — metal fabrication &amp; equipment</t>
        </is>
      </c>
    </row>
    <row r="8">
      <c r="A8" t="inlineStr">
        <is>
          <t>Transaction Multiple Statistic (1=Median, 2=Mean)</t>
        </is>
      </c>
      <c r="B8" s="4" t="n">
        <v>1</v>
      </c>
    </row>
    <row r="10">
      <c r="A10" s="2" t="inlineStr">
        <is>
          <t>SAVA LTM OPERATING METRICS (FY2023A)</t>
        </is>
      </c>
      <c r="B10" s="3" t="n"/>
      <c r="C10" s="3" t="n"/>
    </row>
    <row r="11">
      <c r="A11" t="inlineStr">
        <is>
          <t>Revenue (LTM)</t>
        </is>
      </c>
      <c r="B11" s="5" t="n">
        <v>480</v>
      </c>
    </row>
    <row r="12">
      <c r="A12" t="inlineStr">
        <is>
          <t>EBITDA (LTM)</t>
        </is>
      </c>
      <c r="B12" s="5" t="n">
        <v>110.4</v>
      </c>
    </row>
    <row r="13">
      <c r="A13" t="inlineStr">
        <is>
          <t>Shares Outstanding (M shares)</t>
        </is>
      </c>
      <c r="B13" s="5" t="n">
        <v>40</v>
      </c>
    </row>
    <row r="15">
      <c r="A15" s="2" t="inlineStr">
        <is>
          <t>SAVA BALANCE SHEET BRIDGE (FOR EV ↔ EQUITY)</t>
        </is>
      </c>
      <c r="B15" s="3" t="n"/>
      <c r="C15" s="3" t="n"/>
    </row>
    <row r="16">
      <c r="A16" t="inlineStr">
        <is>
          <t>Cash &amp; Equivalents</t>
        </is>
      </c>
      <c r="B16" s="5" t="n">
        <v>45</v>
      </c>
    </row>
    <row r="17">
      <c r="A17" t="inlineStr">
        <is>
          <t>Total Debt</t>
        </is>
      </c>
      <c r="B17" s="5" t="n">
        <v>100</v>
      </c>
    </row>
    <row r="18">
      <c r="A18" t="inlineStr">
        <is>
          <t>Net Debt (Debt − Cash)</t>
        </is>
      </c>
      <c r="B18" s="6">
        <f>B17-B16</f>
        <v/>
      </c>
    </row>
    <row r="20">
      <c r="A20" s="2" t="inlineStr">
        <is>
          <t>UNAFFECTED / MINORITY REFERENCE (FOR PREMIUM ANALYSIS)</t>
        </is>
      </c>
      <c r="B20" s="3" t="n"/>
      <c r="C20" s="3" t="n"/>
    </row>
    <row r="21">
      <c r="A21" t="inlineStr">
        <is>
          <t>Sava Unaffected Share Price ($/sh — Demo #6 reference)</t>
        </is>
      </c>
      <c r="B21" s="7" t="n">
        <v>20.5</v>
      </c>
    </row>
    <row r="22">
      <c r="A22" t="inlineStr">
        <is>
          <t>Sava Unaffected Equity Value ($M)</t>
        </is>
      </c>
      <c r="B22" s="6">
        <f>B21*B13</f>
        <v/>
      </c>
    </row>
    <row r="24">
      <c r="A24" s="2" t="inlineStr">
        <is>
          <t>REFERENCE VALUATION (TRIANGULATION)</t>
        </is>
      </c>
      <c r="B24" s="3" t="n"/>
      <c r="C24" s="3" t="n"/>
    </row>
    <row r="25">
      <c r="A25" t="inlineStr">
        <is>
          <t>DCF Enterprise Value (Demo #2 reference)</t>
        </is>
      </c>
      <c r="B25" s="5" t="n">
        <v>920</v>
      </c>
    </row>
    <row r="26">
      <c r="A26" t="inlineStr">
        <is>
          <t>Trading Comps Mid EV (Demo #6 reference)</t>
        </is>
      </c>
      <c r="B26" s="5" t="n">
        <v>1050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8"/>
  <sheetViews>
    <sheetView workbookViewId="0">
      <selection activeCell="A1" sqref="A1"/>
    </sheetView>
  </sheetViews>
  <sheetFormatPr baseColWidth="8" defaultRowHeight="15"/>
  <cols>
    <col width="34" customWidth="1" min="1" max="1"/>
    <col width="32" customWidth="1" min="2" max="2"/>
    <col width="14" customWidth="1" min="3" max="3"/>
    <col width="16" customWidth="1" min="4" max="4"/>
    <col width="14" customWidth="1" min="5" max="5"/>
    <col width="14" customWidth="1" min="6" max="6"/>
    <col width="18" customWidth="1" min="7" max="7"/>
    <col width="16" customWidth="1" min="8" max="8"/>
    <col width="20" customWidth="1" min="9" max="9"/>
  </cols>
  <sheetData>
    <row r="1">
      <c r="A1" s="1" t="inlineStr">
        <is>
          <t>Precedent M&amp;A Transactions — Industrial Sector</t>
        </is>
      </c>
    </row>
    <row r="2">
      <c r="A2" t="inlineStr">
        <is>
          <t>Fictional deals | Blue = transaction inputs | Black = formulas</t>
        </is>
      </c>
    </row>
    <row r="4">
      <c r="A4" s="8" t="inlineStr">
        <is>
          <t>Target Company</t>
        </is>
      </c>
      <c r="B4" s="8" t="inlineStr">
        <is>
          <t>Acquirer</t>
        </is>
      </c>
      <c r="C4" s="8" t="inlineStr">
        <is>
          <t>Announced</t>
        </is>
      </c>
      <c r="D4" s="8" t="inlineStr">
        <is>
          <t>Enterprise Value</t>
        </is>
      </c>
      <c r="E4" s="8" t="inlineStr">
        <is>
          <t>Revenue (LTM)</t>
        </is>
      </c>
      <c r="F4" s="8" t="inlineStr">
        <is>
          <t>EBITDA (LTM)</t>
        </is>
      </c>
      <c r="G4" s="8" t="inlineStr">
        <is>
          <t>Unaffected Price ($/sh)</t>
        </is>
      </c>
      <c r="H4" s="8" t="inlineStr">
        <is>
          <t>Offer Price ($/sh)</t>
        </is>
      </c>
      <c r="I4" s="8" t="inlineStr">
        <is>
          <t>Premium to Unaffected</t>
        </is>
      </c>
    </row>
    <row r="5">
      <c r="A5" s="4" t="inlineStr">
        <is>
          <t>ForgeTech Industries Inc.</t>
        </is>
      </c>
      <c r="B5" s="4" t="inlineStr">
        <is>
          <t>Blackstone Industrial Partners</t>
        </is>
      </c>
      <c r="C5" s="4" t="inlineStr">
        <is>
          <t>15-Jun-2021</t>
        </is>
      </c>
      <c r="D5" s="5" t="n">
        <v>1850</v>
      </c>
      <c r="E5" s="5" t="n">
        <v>520</v>
      </c>
      <c r="F5" s="5" t="n">
        <v>104</v>
      </c>
      <c r="G5" s="7" t="n">
        <v>28.5</v>
      </c>
      <c r="H5" s="7" t="n">
        <v>36.2</v>
      </c>
      <c r="I5" s="9">
        <f>IF(G5=0,"—",(H5-G5)/G5)</f>
        <v/>
      </c>
    </row>
    <row r="6">
      <c r="A6" s="4" t="inlineStr">
        <is>
          <t>Continental Alloy Works Corp.</t>
        </is>
      </c>
      <c r="B6" s="4" t="inlineStr">
        <is>
          <t>Meridian Capital Partners</t>
        </is>
      </c>
      <c r="C6" s="4" t="inlineStr">
        <is>
          <t>22-Mar-2022</t>
        </is>
      </c>
      <c r="D6" s="5" t="n">
        <v>2400</v>
      </c>
      <c r="E6" s="5" t="n">
        <v>680</v>
      </c>
      <c r="F6" s="5" t="n">
        <v>156</v>
      </c>
      <c r="G6" s="7" t="n">
        <v>42</v>
      </c>
      <c r="H6" s="7" t="n">
        <v>52.5</v>
      </c>
      <c r="I6" s="9">
        <f>IF(G6=0,"—",(H6-G6)/G6)</f>
        <v/>
      </c>
    </row>
    <row r="7">
      <c r="A7" s="4" t="inlineStr">
        <is>
          <t>Pacific Precision Machining Ltd.</t>
        </is>
      </c>
      <c r="B7" s="4" t="inlineStr">
        <is>
          <t>Titan Holdings Inc.</t>
        </is>
      </c>
      <c r="C7" s="4" t="inlineStr">
        <is>
          <t>08-Sep-2022</t>
        </is>
      </c>
      <c r="D7" s="5" t="n">
        <v>980</v>
      </c>
      <c r="E7" s="5" t="n">
        <v>380</v>
      </c>
      <c r="F7" s="5" t="n">
        <v>76</v>
      </c>
      <c r="G7" s="7" t="n">
        <v>18.75</v>
      </c>
      <c r="H7" s="7" t="n">
        <v>24.5</v>
      </c>
      <c r="I7" s="9">
        <f>IF(G7=0,"—",(H7-G7)/G7)</f>
        <v/>
      </c>
    </row>
    <row r="8">
      <c r="A8" s="4" t="inlineStr">
        <is>
          <t>Northern Steel Components PLC</t>
        </is>
      </c>
      <c r="B8" s="4" t="inlineStr">
        <is>
          <t>KKR Manufacturing Fund</t>
        </is>
      </c>
      <c r="C8" s="4" t="inlineStr">
        <is>
          <t>11-Jan-2023</t>
        </is>
      </c>
      <c r="D8" s="5" t="n">
        <v>3200</v>
      </c>
      <c r="E8" s="5" t="n">
        <v>890</v>
      </c>
      <c r="F8" s="5" t="n">
        <v>195</v>
      </c>
      <c r="G8" s="7" t="n">
        <v>55</v>
      </c>
      <c r="H8" s="7" t="n">
        <v>68.8</v>
      </c>
      <c r="I8" s="9">
        <f>IF(G8=0,"—",(H8-G8)/G8)</f>
        <v/>
      </c>
    </row>
    <row r="9">
      <c r="A9" s="4" t="inlineStr">
        <is>
          <t>EuroCast Manufacturing AG</t>
        </is>
      </c>
      <c r="B9" s="4" t="inlineStr">
        <is>
          <t>Brookfield Asset Management</t>
        </is>
      </c>
      <c r="C9" s="4" t="inlineStr">
        <is>
          <t>03-May-2023</t>
        </is>
      </c>
      <c r="D9" s="5" t="n">
        <v>1650</v>
      </c>
      <c r="E9" s="5" t="n">
        <v>450</v>
      </c>
      <c r="F9" s="5" t="n">
        <v>99</v>
      </c>
      <c r="G9" s="7" t="n">
        <v>32</v>
      </c>
      <c r="H9" s="7" t="n">
        <v>41.25</v>
      </c>
      <c r="I9" s="9">
        <f>IF(G9=0,"—",(H9-G9)/G9)</f>
        <v/>
      </c>
    </row>
    <row r="10">
      <c r="A10" s="4" t="inlineStr">
        <is>
          <t>Summit Industrial Equipment Co.</t>
        </is>
      </c>
      <c r="B10" s="4" t="inlineStr">
        <is>
          <t>Apollo Global Management</t>
        </is>
      </c>
      <c r="C10" s="4" t="inlineStr">
        <is>
          <t>19-Aug-2023</t>
        </is>
      </c>
      <c r="D10" s="5" t="n">
        <v>2100</v>
      </c>
      <c r="E10" s="5" t="n">
        <v>580</v>
      </c>
      <c r="F10" s="5" t="n">
        <v>133</v>
      </c>
      <c r="G10" s="7" t="n">
        <v>38.5</v>
      </c>
      <c r="H10" s="7" t="n">
        <v>48</v>
      </c>
      <c r="I10" s="9">
        <f>IF(G10=0,"—",(H10-G10)/G10)</f>
        <v/>
      </c>
    </row>
    <row r="11">
      <c r="A11" s="4" t="inlineStr">
        <is>
          <t>Delta Fabrication Corp.</t>
        </is>
      </c>
      <c r="B11" s="4" t="inlineStr">
        <is>
          <t>Carlyle Group</t>
        </is>
      </c>
      <c r="C11" s="4" t="inlineStr">
        <is>
          <t>07-Nov-2023</t>
        </is>
      </c>
      <c r="D11" s="5" t="n">
        <v>720</v>
      </c>
      <c r="E11" s="5" t="n">
        <v>290</v>
      </c>
      <c r="F11" s="5" t="n">
        <v>58</v>
      </c>
      <c r="G11" s="7" t="n">
        <v>15.2</v>
      </c>
      <c r="H11" s="7" t="n">
        <v>19.85</v>
      </c>
      <c r="I11" s="9">
        <f>IF(G11=0,"—",(H11-G11)/G11)</f>
        <v/>
      </c>
    </row>
    <row r="12">
      <c r="A12" s="4" t="inlineStr">
        <is>
          <t>Horizon Metal Products Inc.</t>
        </is>
      </c>
      <c r="B12" s="4" t="inlineStr">
        <is>
          <t>Advent International</t>
        </is>
      </c>
      <c r="C12" s="4" t="inlineStr">
        <is>
          <t>14-Feb-2024</t>
        </is>
      </c>
      <c r="D12" s="5" t="n">
        <v>1450</v>
      </c>
      <c r="E12" s="5" t="n">
        <v>410</v>
      </c>
      <c r="F12" s="5" t="n">
        <v>92</v>
      </c>
      <c r="G12" s="7" t="n">
        <v>29</v>
      </c>
      <c r="H12" s="7" t="n">
        <v>37.4</v>
      </c>
      <c r="I12" s="9">
        <f>IF(G12=0,"—",(H12-G12)/G12)</f>
        <v/>
      </c>
    </row>
    <row r="13">
      <c r="A13" s="4" t="inlineStr">
        <is>
          <t>Dong Nai Steel Fabrication JSC</t>
        </is>
      </c>
      <c r="B13" s="4" t="inlineStr">
        <is>
          <t>VinaCapital Industrial Fund</t>
        </is>
      </c>
      <c r="C13" s="4" t="inlineStr">
        <is>
          <t>09-Oct-2023</t>
        </is>
      </c>
      <c r="D13" s="5" t="n">
        <v>680</v>
      </c>
      <c r="E13" s="5" t="n">
        <v>320</v>
      </c>
      <c r="F13" s="5" t="n">
        <v>64</v>
      </c>
      <c r="G13" s="7" t="n">
        <v>22</v>
      </c>
      <c r="H13" s="7" t="n">
        <v>28.6</v>
      </c>
      <c r="I13" s="9">
        <f>IF(G13=0,"—",(H13-G13)/G13)</f>
        <v/>
      </c>
    </row>
    <row r="14">
      <c r="A14" s="4" t="inlineStr">
        <is>
          <t>Hai Phong Heavy Equipment Co.</t>
        </is>
      </c>
      <c r="B14" s="4" t="inlineStr">
        <is>
          <t>Temasek Holdings (Industrials)</t>
        </is>
      </c>
      <c r="C14" s="4" t="inlineStr">
        <is>
          <t>21-Dec-2023</t>
        </is>
      </c>
      <c r="D14" s="5" t="n">
        <v>920</v>
      </c>
      <c r="E14" s="5" t="n">
        <v>395</v>
      </c>
      <c r="F14" s="5" t="n">
        <v>83</v>
      </c>
      <c r="G14" s="7" t="n">
        <v>26.5</v>
      </c>
      <c r="H14" s="7" t="n">
        <v>34.1</v>
      </c>
      <c r="I14" s="9">
        <f>IF(G14=0,"—",(H14-G14)/G14)</f>
        <v/>
      </c>
    </row>
    <row r="15">
      <c r="A15" s="4" t="inlineStr">
        <is>
          <t>Malacca Industrial Components Sdn Bhd</t>
        </is>
      </c>
      <c r="B15" s="4" t="inlineStr">
        <is>
          <t>CVC Capital Partners Asia</t>
        </is>
      </c>
      <c r="C15" s="4" t="inlineStr">
        <is>
          <t>04-Apr-2024</t>
        </is>
      </c>
      <c r="D15" s="5" t="n">
        <v>540</v>
      </c>
      <c r="E15" s="5" t="n">
        <v>260</v>
      </c>
      <c r="F15" s="5" t="n">
        <v>52</v>
      </c>
      <c r="G15" s="7" t="n">
        <v>18</v>
      </c>
      <c r="H15" s="7" t="n">
        <v>23.4</v>
      </c>
      <c r="I15" s="9">
        <f>IF(G15=0,"—",(H15-G15)/G15)</f>
        <v/>
      </c>
    </row>
    <row r="17">
      <c r="A17" s="2" t="inlineStr">
        <is>
          <t>TRANSACTION SET SUMMARY</t>
        </is>
      </c>
      <c r="B17" s="3" t="n"/>
      <c r="C17" s="3" t="n"/>
      <c r="D17" s="3" t="n"/>
      <c r="E17" s="3" t="n"/>
      <c r="F17" s="3" t="n"/>
      <c r="G17" s="3" t="n"/>
      <c r="H17" s="3" t="n"/>
      <c r="I17" s="3" t="n"/>
    </row>
    <row r="18">
      <c r="A18" t="inlineStr">
        <is>
          <t>Number of Transactions</t>
        </is>
      </c>
      <c r="B18" s="4" t="n">
        <v>11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6"/>
  <sheetViews>
    <sheetView workbookViewId="0">
      <selection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</cols>
  <sheetData>
    <row r="1">
      <c r="A1" s="1" t="inlineStr">
        <is>
          <t>Transaction Multiples — Precedent Deal Set</t>
        </is>
      </c>
    </row>
    <row r="2">
      <c r="A2" t="inlineStr">
        <is>
          <t>EV/Revenue, EV/EBITDA | Summary uses MEDIAN or MEAN per Assumptions</t>
        </is>
      </c>
    </row>
    <row r="4">
      <c r="A4" s="8" t="inlineStr">
        <is>
          <t>Target Company</t>
        </is>
      </c>
      <c r="B4" s="8" t="inlineStr">
        <is>
          <t>EV/Revenue</t>
        </is>
      </c>
      <c r="C4" s="8" t="inlineStr">
        <is>
          <t>EV/EBITDA</t>
        </is>
      </c>
    </row>
    <row r="5">
      <c r="A5" s="10">
        <f>'Transaction Database'!A5</f>
        <v/>
      </c>
      <c r="B5" s="11">
        <f>IF('Transaction Database'!E5=0,"—",'Transaction Database'!D5/'Transaction Database'!E5)</f>
        <v/>
      </c>
      <c r="C5" s="11">
        <f>IF('Transaction Database'!F5=0,"—",'Transaction Database'!D5/'Transaction Database'!F5)</f>
        <v/>
      </c>
    </row>
    <row r="6">
      <c r="A6" s="10">
        <f>'Transaction Database'!A6</f>
        <v/>
      </c>
      <c r="B6" s="11">
        <f>IF('Transaction Database'!E6=0,"—",'Transaction Database'!D6/'Transaction Database'!E6)</f>
        <v/>
      </c>
      <c r="C6" s="11">
        <f>IF('Transaction Database'!F6=0,"—",'Transaction Database'!D6/'Transaction Database'!F6)</f>
        <v/>
      </c>
    </row>
    <row r="7">
      <c r="A7" s="10">
        <f>'Transaction Database'!A7</f>
        <v/>
      </c>
      <c r="B7" s="11">
        <f>IF('Transaction Database'!E7=0,"—",'Transaction Database'!D7/'Transaction Database'!E7)</f>
        <v/>
      </c>
      <c r="C7" s="11">
        <f>IF('Transaction Database'!F7=0,"—",'Transaction Database'!D7/'Transaction Database'!F7)</f>
        <v/>
      </c>
    </row>
    <row r="8">
      <c r="A8" s="10">
        <f>'Transaction Database'!A8</f>
        <v/>
      </c>
      <c r="B8" s="11">
        <f>IF('Transaction Database'!E8=0,"—",'Transaction Database'!D8/'Transaction Database'!E8)</f>
        <v/>
      </c>
      <c r="C8" s="11">
        <f>IF('Transaction Database'!F8=0,"—",'Transaction Database'!D8/'Transaction Database'!F8)</f>
        <v/>
      </c>
    </row>
    <row r="9">
      <c r="A9" s="10">
        <f>'Transaction Database'!A9</f>
        <v/>
      </c>
      <c r="B9" s="11">
        <f>IF('Transaction Database'!E9=0,"—",'Transaction Database'!D9/'Transaction Database'!E9)</f>
        <v/>
      </c>
      <c r="C9" s="11">
        <f>IF('Transaction Database'!F9=0,"—",'Transaction Database'!D9/'Transaction Database'!F9)</f>
        <v/>
      </c>
    </row>
    <row r="10">
      <c r="A10" s="10">
        <f>'Transaction Database'!A10</f>
        <v/>
      </c>
      <c r="B10" s="11">
        <f>IF('Transaction Database'!E10=0,"—",'Transaction Database'!D10/'Transaction Database'!E10)</f>
        <v/>
      </c>
      <c r="C10" s="11">
        <f>IF('Transaction Database'!F10=0,"—",'Transaction Database'!D10/'Transaction Database'!F10)</f>
        <v/>
      </c>
    </row>
    <row r="11">
      <c r="A11" s="10">
        <f>'Transaction Database'!A11</f>
        <v/>
      </c>
      <c r="B11" s="11">
        <f>IF('Transaction Database'!E11=0,"—",'Transaction Database'!D11/'Transaction Database'!E11)</f>
        <v/>
      </c>
      <c r="C11" s="11">
        <f>IF('Transaction Database'!F11=0,"—",'Transaction Database'!D11/'Transaction Database'!F11)</f>
        <v/>
      </c>
    </row>
    <row r="12">
      <c r="A12" s="10">
        <f>'Transaction Database'!A12</f>
        <v/>
      </c>
      <c r="B12" s="11">
        <f>IF('Transaction Database'!E12=0,"—",'Transaction Database'!D12/'Transaction Database'!E12)</f>
        <v/>
      </c>
      <c r="C12" s="11">
        <f>IF('Transaction Database'!F12=0,"—",'Transaction Database'!D12/'Transaction Database'!F12)</f>
        <v/>
      </c>
    </row>
    <row r="13">
      <c r="A13" s="10">
        <f>'Transaction Database'!A13</f>
        <v/>
      </c>
      <c r="B13" s="11">
        <f>IF('Transaction Database'!E13=0,"—",'Transaction Database'!D13/'Transaction Database'!E13)</f>
        <v/>
      </c>
      <c r="C13" s="11">
        <f>IF('Transaction Database'!F13=0,"—",'Transaction Database'!D13/'Transaction Database'!F13)</f>
        <v/>
      </c>
    </row>
    <row r="14">
      <c r="A14" s="10">
        <f>'Transaction Database'!A14</f>
        <v/>
      </c>
      <c r="B14" s="11">
        <f>IF('Transaction Database'!E14=0,"—",'Transaction Database'!D14/'Transaction Database'!E14)</f>
        <v/>
      </c>
      <c r="C14" s="11">
        <f>IF('Transaction Database'!F14=0,"—",'Transaction Database'!D14/'Transaction Database'!F14)</f>
        <v/>
      </c>
    </row>
    <row r="15">
      <c r="A15" s="10">
        <f>'Transaction Database'!A15</f>
        <v/>
      </c>
      <c r="B15" s="11">
        <f>IF('Transaction Database'!E15=0,"—",'Transaction Database'!D15/'Transaction Database'!E15)</f>
        <v/>
      </c>
      <c r="C15" s="11">
        <f>IF('Transaction Database'!F15=0,"—",'Transaction Database'!D15/'Transaction Database'!F15)</f>
        <v/>
      </c>
    </row>
    <row r="17">
      <c r="A17" s="2" t="inlineStr">
        <is>
          <t>SUMMARY STATISTICS</t>
        </is>
      </c>
      <c r="B17" s="3" t="n"/>
      <c r="C17" s="3" t="n"/>
      <c r="D17" s="3" t="n"/>
      <c r="E17" s="3" t="n"/>
    </row>
    <row r="18">
      <c r="A18" t="inlineStr">
        <is>
          <t>Selected Statistic</t>
        </is>
      </c>
      <c r="B18" s="10">
        <f>IF(Assumptions!B8=1,"Median","Mean")</f>
        <v/>
      </c>
    </row>
    <row r="19">
      <c r="A19" s="12" t="inlineStr">
        <is>
          <t>Median</t>
        </is>
      </c>
      <c r="B19" s="13">
        <f>MEDIAN($B$5:$B$15)</f>
        <v/>
      </c>
      <c r="C19" s="13">
        <f>MEDIAN($C$5:$C$15)</f>
        <v/>
      </c>
    </row>
    <row r="20">
      <c r="A20" s="12" t="inlineStr">
        <is>
          <t>Mean</t>
        </is>
      </c>
      <c r="B20" s="13">
        <f>AVERAGE($B$5:$B$15)</f>
        <v/>
      </c>
      <c r="C20" s="13">
        <f>AVERAGE($C$5:$C$15)</f>
        <v/>
      </c>
    </row>
    <row r="21">
      <c r="A21" s="10" t="inlineStr">
        <is>
          <t>Min</t>
        </is>
      </c>
      <c r="B21" s="11">
        <f>MIN($B$5:$B$15)</f>
        <v/>
      </c>
      <c r="C21" s="11">
        <f>MIN($C$5:$C$15)</f>
        <v/>
      </c>
    </row>
    <row r="22">
      <c r="A22" s="10" t="inlineStr">
        <is>
          <t>Max</t>
        </is>
      </c>
      <c r="B22" s="11">
        <f>MAX($B$5:$B$15)</f>
        <v/>
      </c>
      <c r="C22" s="11">
        <f>MAX($C$5:$C$15)</f>
        <v/>
      </c>
    </row>
    <row r="23">
      <c r="A23" s="10" t="inlineStr">
        <is>
          <t>25th Percentile</t>
        </is>
      </c>
      <c r="B23" s="11">
        <f>PERCENTILE.INC($B$5:$B$15,0.25)</f>
        <v/>
      </c>
      <c r="C23" s="11">
        <f>PERCENTILE.INC($C$5:$C$15,0.25)</f>
        <v/>
      </c>
    </row>
    <row r="24">
      <c r="A24" s="10" t="inlineStr">
        <is>
          <t>75th Percentile</t>
        </is>
      </c>
      <c r="B24" s="11">
        <f>PERCENTILE.INC($B$5:$B$15,0.75)</f>
        <v/>
      </c>
      <c r="C24" s="11">
        <f>PERCENTILE.INC($C$5:$C$15,0.75)</f>
        <v/>
      </c>
    </row>
    <row r="26">
      <c r="A26" s="12" t="inlineStr">
        <is>
          <t>Selected Multiple (for Implied Valuation)</t>
        </is>
      </c>
      <c r="B26" s="14">
        <f>IF(Assumptions!$B$8=1,$B$19,$B$20)</f>
        <v/>
      </c>
      <c r="C26" s="14">
        <f>IF(Assumptions!$B$8=1,$C$19,$C$20)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4"/>
  <sheetViews>
    <sheetView workbookViewId="0">
      <selection activeCell="A1" sqref="A1"/>
    </sheetView>
  </sheetViews>
  <sheetFormatPr baseColWidth="8" defaultRowHeight="15"/>
  <cols>
    <col width="42" customWidth="1" min="1" max="1"/>
    <col width="18" customWidth="1" min="2" max="2"/>
    <col width="16" customWidth="1" min="3" max="3"/>
    <col width="16" customWidth="1" min="4" max="4"/>
    <col width="16" customWidth="1" min="5" max="5"/>
  </cols>
  <sheetData>
    <row r="1">
      <c r="A1" s="1" t="inlineStr">
        <is>
          <t>Implied Valuation — Sava Industrial Co.Ltd (Precedent Transactions)</t>
        </is>
      </c>
    </row>
    <row r="2">
      <c r="A2" t="inlineStr">
        <is>
          <t>Apply transaction multiples to Sava LTM metrics | Bridge EV ↔ Equity via net debt</t>
        </is>
      </c>
    </row>
    <row r="4">
      <c r="A4" s="2" t="inlineStr">
        <is>
          <t>SAVA LTM METRICS (FROM ASSUMPTIONS)</t>
        </is>
      </c>
      <c r="B4" s="3" t="n"/>
      <c r="C4" s="3" t="n"/>
    </row>
    <row r="5">
      <c r="A5" t="inlineStr">
        <is>
          <t>Revenue</t>
        </is>
      </c>
      <c r="B5" s="6">
        <f>Assumptions!B11</f>
        <v/>
      </c>
    </row>
    <row r="6">
      <c r="A6" t="inlineStr">
        <is>
          <t>EBITDA</t>
        </is>
      </c>
      <c r="B6" s="6">
        <f>Assumptions!B12</f>
        <v/>
      </c>
    </row>
    <row r="7">
      <c r="A7" t="inlineStr">
        <is>
          <t>Net Debt</t>
        </is>
      </c>
      <c r="B7" s="6">
        <f>Assumptions!B18</f>
        <v/>
      </c>
    </row>
    <row r="8">
      <c r="A8" t="inlineStr">
        <is>
          <t>Shares Outstanding (M)</t>
        </is>
      </c>
      <c r="B8" s="6">
        <f>Assumptions!B13</f>
        <v/>
      </c>
    </row>
    <row r="10">
      <c r="A10" s="2" t="inlineStr">
        <is>
          <t>IMPLIED ENTERPRISE VALUE (TRANSACTION MULTIPLES)</t>
        </is>
      </c>
      <c r="B10" s="3" t="n"/>
      <c r="C10" s="3" t="n"/>
      <c r="D10" s="3" t="n"/>
    </row>
    <row r="11">
      <c r="A11" s="8" t="inlineStr">
        <is>
          <t>Method</t>
        </is>
      </c>
      <c r="B11" s="8" t="inlineStr">
        <is>
          <t>Txn Multiple</t>
        </is>
      </c>
      <c r="C11" s="8" t="inlineStr">
        <is>
          <t>Implied EV</t>
        </is>
      </c>
      <c r="D11" s="8" t="inlineStr">
        <is>
          <t>Implied Equity</t>
        </is>
      </c>
    </row>
    <row r="12">
      <c r="A12" t="inlineStr">
        <is>
          <t>EV / Revenue</t>
        </is>
      </c>
      <c r="B12" s="11">
        <f>Multiples!B26</f>
        <v/>
      </c>
      <c r="C12" s="15">
        <f>B12*Assumptions!B11</f>
        <v/>
      </c>
      <c r="D12" s="15">
        <f>C12-Assumptions!B18</f>
        <v/>
      </c>
    </row>
    <row r="13">
      <c r="A13" t="inlineStr">
        <is>
          <t>EV / EBITDA</t>
        </is>
      </c>
      <c r="B13" s="11">
        <f>Multiples!C26</f>
        <v/>
      </c>
      <c r="C13" s="15">
        <f>B13*Assumptions!B12</f>
        <v/>
      </c>
      <c r="D13" s="15">
        <f>C13-Assumptions!B18</f>
        <v/>
      </c>
    </row>
    <row r="15">
      <c r="A15" s="2" t="inlineStr">
        <is>
          <t>VALUATION RANGE (P25 — SELECTED — P75)</t>
        </is>
      </c>
      <c r="B15" s="3" t="n"/>
      <c r="C15" s="3" t="n"/>
      <c r="D15" s="3" t="n"/>
      <c r="E15" s="3" t="n"/>
    </row>
    <row r="16">
      <c r="A16" s="8" t="inlineStr">
        <is>
          <t>Scenario</t>
        </is>
      </c>
      <c r="B16" s="8" t="inlineStr">
        <is>
          <t>EV/Revenue Multiple</t>
        </is>
      </c>
      <c r="C16" s="8" t="inlineStr">
        <is>
          <t>EV/EBITDA Multiple</t>
        </is>
      </c>
      <c r="D16" s="8" t="inlineStr">
        <is>
          <t>Implied EV (avg)</t>
        </is>
      </c>
      <c r="E16" s="8" t="inlineStr">
        <is>
          <t>Implied Equity</t>
        </is>
      </c>
    </row>
    <row r="17">
      <c r="A17" t="inlineStr">
        <is>
          <t>Low (P25)</t>
        </is>
      </c>
      <c r="B17" s="11">
        <f>Multiples!B23</f>
        <v/>
      </c>
      <c r="C17" s="11">
        <f>Multiples!C23</f>
        <v/>
      </c>
      <c r="D17" s="15">
        <f>AVERAGE(B17*Assumptions!B11,C17*Assumptions!B12)</f>
        <v/>
      </c>
      <c r="E17" s="15">
        <f>D17-Assumptions!B18</f>
        <v/>
      </c>
    </row>
    <row r="18">
      <c r="A18" t="inlineStr">
        <is>
          <t>Mid (Selected)</t>
        </is>
      </c>
      <c r="B18" s="11">
        <f>Multiples!B26</f>
        <v/>
      </c>
      <c r="C18" s="11">
        <f>Multiples!C26</f>
        <v/>
      </c>
      <c r="D18" s="15">
        <f>AVERAGE(B18*Assumptions!B11,C18*Assumptions!B12)</f>
        <v/>
      </c>
      <c r="E18" s="15">
        <f>D18-Assumptions!B18</f>
        <v/>
      </c>
    </row>
    <row r="19">
      <c r="A19" t="inlineStr">
        <is>
          <t>High (P75)</t>
        </is>
      </c>
      <c r="B19" s="11">
        <f>Multiples!B24</f>
        <v/>
      </c>
      <c r="C19" s="11">
        <f>Multiples!C24</f>
        <v/>
      </c>
      <c r="D19" s="15">
        <f>AVERAGE(B19*Assumptions!B11,C19*Assumptions!B12)</f>
        <v/>
      </c>
      <c r="E19" s="15">
        <f>D19-Assumptions!B18</f>
        <v/>
      </c>
    </row>
    <row r="21">
      <c r="A21" s="2" t="inlineStr">
        <is>
          <t>BLENDED SUMMARY</t>
        </is>
      </c>
      <c r="B21" s="3" t="n"/>
      <c r="C21" s="3" t="n"/>
      <c r="D21" s="3" t="n"/>
    </row>
    <row r="22">
      <c r="A22" t="inlineStr">
        <is>
          <t>Average Implied EV (2 methods, selected multiples)</t>
        </is>
      </c>
      <c r="B22" s="16">
        <f>AVERAGE(C12,C13)</f>
        <v/>
      </c>
    </row>
    <row r="23">
      <c r="A23" t="inlineStr">
        <is>
          <t>Average Implied Equity (2 methods)</t>
        </is>
      </c>
      <c r="B23" s="16">
        <f>AVERAGE(D12,D13)</f>
        <v/>
      </c>
    </row>
    <row r="24">
      <c r="A24" t="inlineStr">
        <is>
          <t>Implied Offer Share Price (avg equity ÷ shares)</t>
        </is>
      </c>
      <c r="B24" s="17">
        <f>IF(Assumptions!B13=0,0,B23/Assumptions!B13)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34"/>
  <sheetViews>
    <sheetView workbookViewId="0">
      <selection activeCell="A1" sqref="A1"/>
    </sheetView>
  </sheetViews>
  <sheetFormatPr baseColWidth="8" defaultRowHeight="15"/>
  <cols>
    <col width="34" customWidth="1" min="1" max="1"/>
    <col width="18" customWidth="1" min="2" max="2"/>
    <col width="18" customWidth="1" min="3" max="3"/>
    <col width="18" customWidth="1" min="4" max="4"/>
    <col width="18" customWidth="1" min="5" max="5"/>
  </cols>
  <sheetData>
    <row r="1">
      <c r="A1" s="1" t="inlineStr">
        <is>
          <t>Control Premium Analysis — Precedent Transactions</t>
        </is>
      </c>
    </row>
    <row r="2">
      <c r="A2" t="inlineStr">
        <is>
          <t>Premium to unaffected price | Apply to Sava minority reference (Demo #6)</t>
        </is>
      </c>
    </row>
    <row r="4">
      <c r="A4" s="8" t="inlineStr">
        <is>
          <t>Target Company</t>
        </is>
      </c>
      <c r="B4" s="8" t="inlineStr">
        <is>
          <t>Unaffected ($/sh)</t>
        </is>
      </c>
      <c r="C4" s="8" t="inlineStr">
        <is>
          <t>Offer ($/sh)</t>
        </is>
      </c>
      <c r="D4" s="8" t="inlineStr">
        <is>
          <t>Premium</t>
        </is>
      </c>
      <c r="E4" s="8" t="inlineStr">
        <is>
          <t>Acquirer</t>
        </is>
      </c>
    </row>
    <row r="5">
      <c r="A5" s="10">
        <f>'Transaction Database'!A5</f>
        <v/>
      </c>
      <c r="B5" s="18">
        <f>'Transaction Database'!G5</f>
        <v/>
      </c>
      <c r="C5" s="18">
        <f>'Transaction Database'!H5</f>
        <v/>
      </c>
      <c r="D5" s="9">
        <f>'Transaction Database'!I5</f>
        <v/>
      </c>
      <c r="E5" s="10">
        <f>'Transaction Database'!B5</f>
        <v/>
      </c>
    </row>
    <row r="6">
      <c r="A6" s="10">
        <f>'Transaction Database'!A6</f>
        <v/>
      </c>
      <c r="B6" s="18">
        <f>'Transaction Database'!G6</f>
        <v/>
      </c>
      <c r="C6" s="18">
        <f>'Transaction Database'!H6</f>
        <v/>
      </c>
      <c r="D6" s="9">
        <f>'Transaction Database'!I6</f>
        <v/>
      </c>
      <c r="E6" s="10">
        <f>'Transaction Database'!B6</f>
        <v/>
      </c>
    </row>
    <row r="7">
      <c r="A7" s="10">
        <f>'Transaction Database'!A7</f>
        <v/>
      </c>
      <c r="B7" s="18">
        <f>'Transaction Database'!G7</f>
        <v/>
      </c>
      <c r="C7" s="18">
        <f>'Transaction Database'!H7</f>
        <v/>
      </c>
      <c r="D7" s="9">
        <f>'Transaction Database'!I7</f>
        <v/>
      </c>
      <c r="E7" s="10">
        <f>'Transaction Database'!B7</f>
        <v/>
      </c>
    </row>
    <row r="8">
      <c r="A8" s="10">
        <f>'Transaction Database'!A8</f>
        <v/>
      </c>
      <c r="B8" s="18">
        <f>'Transaction Database'!G8</f>
        <v/>
      </c>
      <c r="C8" s="18">
        <f>'Transaction Database'!H8</f>
        <v/>
      </c>
      <c r="D8" s="9">
        <f>'Transaction Database'!I8</f>
        <v/>
      </c>
      <c r="E8" s="10">
        <f>'Transaction Database'!B8</f>
        <v/>
      </c>
    </row>
    <row r="9">
      <c r="A9" s="10">
        <f>'Transaction Database'!A9</f>
        <v/>
      </c>
      <c r="B9" s="18">
        <f>'Transaction Database'!G9</f>
        <v/>
      </c>
      <c r="C9" s="18">
        <f>'Transaction Database'!H9</f>
        <v/>
      </c>
      <c r="D9" s="9">
        <f>'Transaction Database'!I9</f>
        <v/>
      </c>
      <c r="E9" s="10">
        <f>'Transaction Database'!B9</f>
        <v/>
      </c>
    </row>
    <row r="10">
      <c r="A10" s="10">
        <f>'Transaction Database'!A10</f>
        <v/>
      </c>
      <c r="B10" s="18">
        <f>'Transaction Database'!G10</f>
        <v/>
      </c>
      <c r="C10" s="18">
        <f>'Transaction Database'!H10</f>
        <v/>
      </c>
      <c r="D10" s="9">
        <f>'Transaction Database'!I10</f>
        <v/>
      </c>
      <c r="E10" s="10">
        <f>'Transaction Database'!B10</f>
        <v/>
      </c>
    </row>
    <row r="11">
      <c r="A11" s="10">
        <f>'Transaction Database'!A11</f>
        <v/>
      </c>
      <c r="B11" s="18">
        <f>'Transaction Database'!G11</f>
        <v/>
      </c>
      <c r="C11" s="18">
        <f>'Transaction Database'!H11</f>
        <v/>
      </c>
      <c r="D11" s="9">
        <f>'Transaction Database'!I11</f>
        <v/>
      </c>
      <c r="E11" s="10">
        <f>'Transaction Database'!B11</f>
        <v/>
      </c>
    </row>
    <row r="12">
      <c r="A12" s="10">
        <f>'Transaction Database'!A12</f>
        <v/>
      </c>
      <c r="B12" s="18">
        <f>'Transaction Database'!G12</f>
        <v/>
      </c>
      <c r="C12" s="18">
        <f>'Transaction Database'!H12</f>
        <v/>
      </c>
      <c r="D12" s="9">
        <f>'Transaction Database'!I12</f>
        <v/>
      </c>
      <c r="E12" s="10">
        <f>'Transaction Database'!B12</f>
        <v/>
      </c>
    </row>
    <row r="13">
      <c r="A13" s="10">
        <f>'Transaction Database'!A13</f>
        <v/>
      </c>
      <c r="B13" s="18">
        <f>'Transaction Database'!G13</f>
        <v/>
      </c>
      <c r="C13" s="18">
        <f>'Transaction Database'!H13</f>
        <v/>
      </c>
      <c r="D13" s="9">
        <f>'Transaction Database'!I13</f>
        <v/>
      </c>
      <c r="E13" s="10">
        <f>'Transaction Database'!B13</f>
        <v/>
      </c>
    </row>
    <row r="14">
      <c r="A14" s="10">
        <f>'Transaction Database'!A14</f>
        <v/>
      </c>
      <c r="B14" s="18">
        <f>'Transaction Database'!G14</f>
        <v/>
      </c>
      <c r="C14" s="18">
        <f>'Transaction Database'!H14</f>
        <v/>
      </c>
      <c r="D14" s="9">
        <f>'Transaction Database'!I14</f>
        <v/>
      </c>
      <c r="E14" s="10">
        <f>'Transaction Database'!B14</f>
        <v/>
      </c>
    </row>
    <row r="15">
      <c r="A15" s="10">
        <f>'Transaction Database'!A15</f>
        <v/>
      </c>
      <c r="B15" s="18">
        <f>'Transaction Database'!G15</f>
        <v/>
      </c>
      <c r="C15" s="18">
        <f>'Transaction Database'!H15</f>
        <v/>
      </c>
      <c r="D15" s="9">
        <f>'Transaction Database'!I15</f>
        <v/>
      </c>
      <c r="E15" s="10">
        <f>'Transaction Database'!B15</f>
        <v/>
      </c>
    </row>
    <row r="17">
      <c r="A17" s="2" t="inlineStr">
        <is>
          <t>PREMIUM SUMMARY STATISTICS</t>
        </is>
      </c>
      <c r="B17" s="3" t="n"/>
      <c r="C17" s="3" t="n"/>
      <c r="D17" s="3" t="n"/>
    </row>
    <row r="18">
      <c r="A18" s="12" t="inlineStr">
        <is>
          <t>Median Premium</t>
        </is>
      </c>
      <c r="B18" s="19">
        <f>MEDIAN($D$5:$D$15)</f>
        <v/>
      </c>
    </row>
    <row r="19">
      <c r="A19" s="12" t="inlineStr">
        <is>
          <t>Mean Premium</t>
        </is>
      </c>
      <c r="B19" s="19">
        <f>AVERAGE($D$5:$D$15)</f>
        <v/>
      </c>
    </row>
    <row r="20">
      <c r="A20" s="10" t="inlineStr">
        <is>
          <t>Min Premium</t>
        </is>
      </c>
      <c r="B20" s="9">
        <f>MIN($D$5:$D$15)</f>
        <v/>
      </c>
    </row>
    <row r="21">
      <c r="A21" s="10" t="inlineStr">
        <is>
          <t>Max Premium</t>
        </is>
      </c>
      <c r="B21" s="9">
        <f>MAX($D$5:$D$15)</f>
        <v/>
      </c>
    </row>
    <row r="22">
      <c r="A22" s="10" t="inlineStr">
        <is>
          <t>25th Percentile</t>
        </is>
      </c>
      <c r="B22" s="9">
        <f>PERCENTILE.INC($D$5:$D$15,0.25)</f>
        <v/>
      </c>
    </row>
    <row r="23">
      <c r="A23" s="10" t="inlineStr">
        <is>
          <t>75th Percentile</t>
        </is>
      </c>
      <c r="B23" s="9">
        <f>PERCENTILE.INC($D$5:$D$15,0.75)</f>
        <v/>
      </c>
    </row>
    <row r="25">
      <c r="A25" s="2" t="inlineStr">
        <is>
          <t>SAVA IMPLIED CONTROL VALUE (PREMIUM METHOD)</t>
        </is>
      </c>
      <c r="B25" s="3" t="n"/>
      <c r="C25" s="3" t="n"/>
      <c r="D25" s="3" t="n"/>
    </row>
    <row r="26">
      <c r="A26" s="8" t="inlineStr">
        <is>
          <t>Method</t>
        </is>
      </c>
      <c r="B26" s="8" t="inlineStr">
        <is>
          <t>Premium Applied</t>
        </is>
      </c>
      <c r="C26" s="8" t="inlineStr">
        <is>
          <t>Implied Offer Price ($/sh)</t>
        </is>
      </c>
      <c r="D26" s="8" t="inlineStr">
        <is>
          <t>Implied Equity ($M)</t>
        </is>
      </c>
    </row>
    <row r="27">
      <c r="A27" t="inlineStr">
        <is>
          <t>Mid — Median Premium</t>
        </is>
      </c>
      <c r="B27" s="20">
        <f>B18</f>
        <v/>
      </c>
      <c r="C27" s="21">
        <f>Assumptions!B21*(1+B27)</f>
        <v/>
      </c>
      <c r="D27" s="22">
        <f>C27*Assumptions!B13</f>
        <v/>
      </c>
    </row>
    <row r="28">
      <c r="A28" t="inlineStr">
        <is>
          <t>Low — P25 Premium</t>
        </is>
      </c>
      <c r="B28" s="9">
        <f>B22</f>
        <v/>
      </c>
      <c r="C28" s="18">
        <f>Assumptions!B21*(1+B28)</f>
        <v/>
      </c>
      <c r="D28" s="15">
        <f>C28*Assumptions!B13</f>
        <v/>
      </c>
    </row>
    <row r="29">
      <c r="A29" t="inlineStr">
        <is>
          <t>High — P75 Premium</t>
        </is>
      </c>
      <c r="B29" s="9">
        <f>B23</f>
        <v/>
      </c>
      <c r="C29" s="18">
        <f>Assumptions!B21*(1+B29)</f>
        <v/>
      </c>
      <c r="D29" s="15">
        <f>C29*Assumptions!B13</f>
        <v/>
      </c>
    </row>
    <row r="31">
      <c r="A31" s="2" t="inlineStr">
        <is>
          <t>PREMIUM vs MULTIPLE TRIANGULATION</t>
        </is>
      </c>
      <c r="B31" s="3" t="n"/>
      <c r="C31" s="3" t="n"/>
    </row>
    <row r="32">
      <c r="A32" t="inlineStr">
        <is>
          <t>Implied EV from Premium Method (mid)</t>
        </is>
      </c>
      <c r="B32" s="6">
        <f>D27+Assumptions!B18</f>
        <v/>
      </c>
    </row>
    <row r="33">
      <c r="A33" t="inlineStr">
        <is>
          <t>Implied EV from Multiples (blended avg)</t>
        </is>
      </c>
      <c r="B33" s="6">
        <f>'Implied Valuation'!B22</f>
        <v/>
      </c>
    </row>
    <row r="34">
      <c r="A34" t="inlineStr">
        <is>
          <t>Difference (Premium EV − Multiple EV)</t>
        </is>
      </c>
      <c r="B34" s="23">
        <f>B32-B33</f>
        <v/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30"/>
  <sheetViews>
    <sheetView workbookViewId="0">
      <selection activeCell="A1" sqref="A1"/>
    </sheetView>
  </sheetViews>
  <sheetFormatPr baseColWidth="8" defaultRowHeight="15"/>
  <cols>
    <col width="38" customWidth="1" min="1" max="1"/>
    <col width="18" customWidth="1" min="2" max="2"/>
  </cols>
  <sheetData>
    <row r="1">
      <c r="A1" s="1" t="inlineStr">
        <is>
          <t>Dashboard — Precedent Transactions | Sava Industrial Co.Ltd</t>
        </is>
      </c>
    </row>
    <row r="2">
      <c r="A2" t="inlineStr">
        <is>
          <t>M&amp;A transaction multiples + control premium → implied valuation | USD ($M)</t>
        </is>
      </c>
    </row>
    <row r="4">
      <c r="A4" s="24" t="inlineStr">
        <is>
          <t>Metric</t>
        </is>
      </c>
      <c r="B4" s="24" t="inlineStr">
        <is>
          <t>Value</t>
        </is>
      </c>
    </row>
    <row r="5">
      <c r="A5" t="inlineStr">
        <is>
          <t>Transaction Count</t>
        </is>
      </c>
      <c r="B5" s="25">
        <f>'Transaction Database'!B18</f>
        <v/>
      </c>
    </row>
    <row r="6">
      <c r="A6" t="inlineStr">
        <is>
          <t>Statistic Used</t>
        </is>
      </c>
      <c r="B6">
        <f>'Multiples'!B18</f>
        <v/>
      </c>
    </row>
    <row r="7">
      <c r="A7" t="inlineStr">
        <is>
          <t>Sava Revenue (LTM)</t>
        </is>
      </c>
      <c r="B7" s="6">
        <f>Assumptions!B11</f>
        <v/>
      </c>
    </row>
    <row r="8">
      <c r="A8" t="inlineStr">
        <is>
          <t>Sava EBITDA (LTM)</t>
        </is>
      </c>
      <c r="B8" s="6">
        <f>Assumptions!B12</f>
        <v/>
      </c>
    </row>
    <row r="9">
      <c r="A9" t="inlineStr">
        <is>
          <t>Sava Unaffected Share Price</t>
        </is>
      </c>
      <c r="B9" s="26">
        <f>Assumptions!B21</f>
        <v/>
      </c>
    </row>
    <row r="10">
      <c r="A10" t="inlineStr">
        <is>
          <t>Median Txn EV/Revenue</t>
        </is>
      </c>
      <c r="B10" s="27">
        <f>Multiples!B19</f>
        <v/>
      </c>
    </row>
    <row r="11">
      <c r="A11" t="inlineStr">
        <is>
          <t>Median Txn EV/EBITDA</t>
        </is>
      </c>
      <c r="B11" s="27">
        <f>Multiples!C19</f>
        <v/>
      </c>
    </row>
    <row r="12">
      <c r="A12" t="inlineStr">
        <is>
          <t>Selected EV/Revenue</t>
        </is>
      </c>
      <c r="B12" s="27">
        <f>Multiples!B26</f>
        <v/>
      </c>
    </row>
    <row r="13">
      <c r="A13" t="inlineStr">
        <is>
          <t>Selected EV/EBITDA</t>
        </is>
      </c>
      <c r="B13" s="27">
        <f>Multiples!C26</f>
        <v/>
      </c>
    </row>
    <row r="14">
      <c r="A14" t="inlineStr">
        <is>
          <t>Implied EV (EV/EBITDA)</t>
        </is>
      </c>
      <c r="B14" s="6">
        <f>'Implied Valuation'!C13</f>
        <v/>
      </c>
    </row>
    <row r="15">
      <c r="A15" t="inlineStr">
        <is>
          <t>Average Implied EV (multiples)</t>
        </is>
      </c>
      <c r="B15" s="16">
        <f>'Implied Valuation'!B22</f>
        <v/>
      </c>
    </row>
    <row r="16">
      <c r="A16" t="inlineStr">
        <is>
          <t>Implied EV Range Low (P25)</t>
        </is>
      </c>
      <c r="B16" s="6">
        <f>'Implied Valuation'!D17</f>
        <v/>
      </c>
    </row>
    <row r="17">
      <c r="A17" t="inlineStr">
        <is>
          <t>Implied EV Range High (P75)</t>
        </is>
      </c>
      <c r="B17" s="6">
        <f>'Implied Valuation'!D19</f>
        <v/>
      </c>
    </row>
    <row r="18">
      <c r="A18" t="inlineStr">
        <is>
          <t>Median Control Premium</t>
        </is>
      </c>
      <c r="B18" s="28">
        <f>'Premium Analysis'!B18</f>
        <v/>
      </c>
    </row>
    <row r="19">
      <c r="A19" t="inlineStr">
        <is>
          <t>Implied Offer Price (premium, mid)</t>
        </is>
      </c>
      <c r="B19" s="17">
        <f>'Premium Analysis'!C27</f>
        <v/>
      </c>
    </row>
    <row r="20">
      <c r="A20" t="inlineStr">
        <is>
          <t>Implied Equity (premium, mid)</t>
        </is>
      </c>
      <c r="B20" s="6">
        <f>'Premium Analysis'!D27</f>
        <v/>
      </c>
    </row>
    <row r="21">
      <c r="A21" t="inlineStr">
        <is>
          <t>Implied Offer Price (multiples)</t>
        </is>
      </c>
      <c r="B21" s="17">
        <f>'Implied Valuation'!B24</f>
        <v/>
      </c>
    </row>
    <row r="22">
      <c r="A22" t="inlineStr">
        <is>
          <t>DCF Reference EV</t>
        </is>
      </c>
      <c r="B22" s="6">
        <f>Assumptions!B25</f>
        <v/>
      </c>
    </row>
    <row r="23">
      <c r="A23" t="inlineStr">
        <is>
          <t>Trading Comps Reference EV</t>
        </is>
      </c>
      <c r="B23" s="6">
        <f>Assumptions!B26</f>
        <v/>
      </c>
    </row>
    <row r="25">
      <c r="A25" s="12" t="inlineStr">
        <is>
          <t>Notes</t>
        </is>
      </c>
    </row>
    <row r="26">
      <c r="A26" t="inlineStr">
        <is>
          <t>• Sava LTM metrics aligned with Demo #1 (3-Statement) FY2023A.</t>
        </is>
      </c>
    </row>
    <row r="27">
      <c r="A27" t="inlineStr">
        <is>
          <t>• Unaffected share price reference from Demo #6 trading comps.</t>
        </is>
      </c>
    </row>
    <row r="28">
      <c r="A28" t="inlineStr">
        <is>
          <t>• Precedent multiples typically exceed trading comps (control premium embedded).</t>
        </is>
      </c>
    </row>
    <row r="29">
      <c r="A29" t="inlineStr">
        <is>
          <t>• Toggle Median vs Mean on Assumptions!B8.</t>
        </is>
      </c>
    </row>
    <row r="30">
      <c r="A30" t="inlineStr">
        <is>
          <t>• 8 fictional industrial M&amp;A deals for training purposes.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2026-09-17T14:01:05Z</dcterms:created>
  <dcterms:modified xsi:type="dcterms:W3CDTF">2026-09-17T14:01:05Z</dcterms:modified>
</cp:coreProperties>
</file>