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Purchase Price" sheetId="2" state="visible" r:id="rId2"/>
    <sheet name="Sources &amp; Uses" sheetId="3" state="visible" r:id="rId3"/>
    <sheet name="Pro Forma IS" sheetId="4" state="visible" r:id="rId4"/>
    <sheet name="Accretion Dilution" sheetId="5" state="visible" r:id="rId5"/>
    <sheet name="Synergies" sheetId="6" state="visible" r:id="rId6"/>
    <sheet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x"/>
    <numFmt numFmtId="167" formatCode="0.000x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color rgb="00000000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1F4E79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164" fontId="4" fillId="0" borderId="0" pivotButton="0" quotePrefix="0" xfId="0"/>
    <xf numFmtId="165" fontId="3" fillId="0" borderId="0" pivotButton="0" quotePrefix="0" xfId="0"/>
    <xf numFmtId="4" fontId="3" fillId="0" borderId="0" pivotButton="0" quotePrefix="0" xfId="0"/>
    <xf numFmtId="4" fontId="2" fillId="3" borderId="0" pivotButton="0" quotePrefix="0" xfId="0"/>
    <xf numFmtId="166" fontId="3" fillId="0" borderId="0" pivotButton="0" quotePrefix="0" xfId="0"/>
    <xf numFmtId="4" fontId="2" fillId="0" borderId="0" pivotButton="0" quotePrefix="0" xfId="0"/>
    <xf numFmtId="164" fontId="2" fillId="3" borderId="0" pivotButton="0" quotePrefix="0" xfId="0"/>
    <xf numFmtId="165" fontId="4" fillId="0" borderId="0" pivotButton="0" quotePrefix="0" xfId="0"/>
    <xf numFmtId="1" fontId="3" fillId="0" borderId="0" pivotButton="0" quotePrefix="0" xfId="0"/>
    <xf numFmtId="4" fontId="4" fillId="0" borderId="0" pivotButton="0" quotePrefix="0" xfId="0"/>
    <xf numFmtId="0" fontId="5" fillId="4" borderId="0" applyAlignment="1" pivotButton="0" quotePrefix="0" xfId="0">
      <alignment horizontal="center" wrapText="1"/>
    </xf>
    <xf numFmtId="166" fontId="4" fillId="0" borderId="0" pivotButton="0" quotePrefix="0" xfId="0"/>
    <xf numFmtId="166" fontId="2" fillId="3" borderId="0" pivotButton="0" quotePrefix="0" xfId="0"/>
    <xf numFmtId="164" fontId="2" fillId="0" borderId="0" pivotButton="0" quotePrefix="0" xfId="0"/>
    <xf numFmtId="167" fontId="4" fillId="0" borderId="0" pivotButton="0" quotePrefix="0" xfId="0"/>
    <xf numFmtId="165" fontId="2" fillId="5" borderId="0" pivotButton="0" quotePrefix="0" xfId="0"/>
    <xf numFmtId="165" fontId="2" fillId="3" borderId="0" pivotButton="0" quotePrefix="0" xfId="0"/>
    <xf numFmtId="0" fontId="5" fillId="4" borderId="0" pivotButton="0" quotePrefix="0" xfId="0"/>
    <xf numFmtId="4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EPS Accretion / Dilution by Scenario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'Accretion Dilution'!D21</f>
            </strRef>
          </tx>
          <spPr>
            <a:ln>
              <a:prstDash val="solid"/>
            </a:ln>
          </spPr>
          <cat>
            <numRef>
              <f>'Accretion Dilution'!$A$22:$A$24</f>
            </numRef>
          </cat>
          <val>
            <numRef>
              <f>'Accretion Dilution'!$D$22:$D$24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Accretion / (Dilution)</a:t>
                </a:r>
              </a:p>
            </rich>
          </tx>
        </title>
        <numFmt formatCode="0.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3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</cols>
  <sheetData>
    <row r="1">
      <c r="A1" s="1" t="inlineStr">
        <is>
          <t>Sava Industrial Co.Ltd — M&amp;A Merger Model Assumptions</t>
        </is>
      </c>
    </row>
    <row r="2">
      <c r="A2" t="inlineStr">
        <is>
          <t>Strategic acquisition of Pacific Forge Components Ltd. | Metrics aligned with Demo #1 (FY2023A) | USD ($M)</t>
        </is>
      </c>
    </row>
    <row r="4">
      <c r="A4" s="2" t="inlineStr">
        <is>
          <t>DEAL OVERVIEW</t>
        </is>
      </c>
      <c r="B4" s="3" t="n"/>
      <c r="C4" s="3" t="n"/>
    </row>
    <row r="5">
      <c r="A5" t="inlineStr">
        <is>
          <t>Transaction Name</t>
        </is>
      </c>
      <c r="B5" s="4" t="inlineStr">
        <is>
          <t>Sava Industrial acquires Pacific Forge Components</t>
        </is>
      </c>
    </row>
    <row r="6">
      <c r="A6" t="inlineStr">
        <is>
          <t>Announcement Date</t>
        </is>
      </c>
      <c r="B6" s="4" t="inlineStr">
        <is>
          <t>15-Mar-2024</t>
        </is>
      </c>
    </row>
    <row r="7">
      <c r="A7" t="inlineStr">
        <is>
          <t>Expected Close (Pro Forma Year 1)</t>
        </is>
      </c>
      <c r="B7" s="4" t="inlineStr">
        <is>
          <t>01-Jan-2025</t>
        </is>
      </c>
    </row>
    <row r="8">
      <c r="A8" t="inlineStr">
        <is>
          <t>Acquirer</t>
        </is>
      </c>
      <c r="B8" s="4" t="inlineStr">
        <is>
          <t>Sava Industrial Co.Ltd</t>
        </is>
      </c>
    </row>
    <row r="9">
      <c r="A9" t="inlineStr">
        <is>
          <t>Target</t>
        </is>
      </c>
      <c r="B9" s="4" t="inlineStr">
        <is>
          <t>Pacific Forge Components Ltd.</t>
        </is>
      </c>
    </row>
    <row r="11">
      <c r="A11" s="2" t="inlineStr">
        <is>
          <t>ACQUIRER STANDALONE — SAVA (FY2023A, Demo #1)</t>
        </is>
      </c>
      <c r="B11" s="3" t="n"/>
      <c r="C11" s="3" t="n"/>
    </row>
    <row r="12">
      <c r="A12" s="4" t="inlineStr">
        <is>
          <t>Revenue</t>
        </is>
      </c>
      <c r="B12" s="5" t="n">
        <v>480</v>
      </c>
    </row>
    <row r="13">
      <c r="A13" s="4" t="inlineStr">
        <is>
          <t>EBITDA</t>
        </is>
      </c>
      <c r="B13" s="5" t="n">
        <v>110.4</v>
      </c>
    </row>
    <row r="14">
      <c r="A14" s="4" t="inlineStr">
        <is>
          <t>D&amp;A</t>
        </is>
      </c>
      <c r="B14" s="5" t="n">
        <v>34.9</v>
      </c>
    </row>
    <row r="15">
      <c r="A15" t="inlineStr">
        <is>
          <t>EBIT</t>
        </is>
      </c>
      <c r="B15" s="6">
        <f>B13-B14</f>
        <v/>
      </c>
    </row>
    <row r="16">
      <c r="A16" s="4" t="inlineStr">
        <is>
          <t>Interest Expense</t>
        </is>
      </c>
      <c r="B16" s="5" t="n">
        <v>7.5</v>
      </c>
    </row>
    <row r="17">
      <c r="A17" s="4" t="inlineStr">
        <is>
          <t>Tax Rate</t>
        </is>
      </c>
      <c r="B17" s="7" t="n">
        <v>0.25</v>
      </c>
    </row>
    <row r="18">
      <c r="A18" t="inlineStr">
        <is>
          <t>Net Income</t>
        </is>
      </c>
      <c r="B18" s="6">
        <f>(B15-B16)*(1-B17)</f>
        <v/>
      </c>
    </row>
    <row r="19">
      <c r="A19" s="4" t="inlineStr">
        <is>
          <t>Shares Outstanding (M)</t>
        </is>
      </c>
      <c r="B19" s="5" t="n">
        <v>40</v>
      </c>
    </row>
    <row r="20">
      <c r="A20" s="4" t="inlineStr">
        <is>
          <t>Acquirer Share Price ($/sh — for stock leg)</t>
        </is>
      </c>
      <c r="B20" s="8" t="n">
        <v>22</v>
      </c>
    </row>
    <row r="21">
      <c r="A21" t="inlineStr">
        <is>
          <t>Standalone EPS ($/sh)</t>
        </is>
      </c>
      <c r="B21" s="9">
        <f>IF(B19=0,0,B18/B19)</f>
        <v/>
      </c>
    </row>
    <row r="22">
      <c r="A22" s="4" t="inlineStr">
        <is>
          <t>Cash &amp; Equivalents</t>
        </is>
      </c>
      <c r="B22" s="5" t="n">
        <v>45</v>
      </c>
    </row>
    <row r="23">
      <c r="A23" s="4" t="inlineStr">
        <is>
          <t>Total Debt</t>
        </is>
      </c>
      <c r="B23" s="5" t="n">
        <v>100</v>
      </c>
    </row>
    <row r="25">
      <c r="A25" s="2" t="inlineStr">
        <is>
          <t>TARGET STANDALONE — PACIFIC FORGE (LTM FY2023A)</t>
        </is>
      </c>
      <c r="B25" s="3" t="n"/>
      <c r="C25" s="3" t="n"/>
    </row>
    <row r="26">
      <c r="A26" s="4" t="inlineStr">
        <is>
          <t>Revenue</t>
        </is>
      </c>
      <c r="B26" s="5" t="n">
        <v>180</v>
      </c>
    </row>
    <row r="27">
      <c r="A27" s="4" t="inlineStr">
        <is>
          <t>EBITDA</t>
        </is>
      </c>
      <c r="B27" s="5" t="n">
        <v>36</v>
      </c>
    </row>
    <row r="28">
      <c r="A28" s="4" t="inlineStr">
        <is>
          <t>D&amp;A</t>
        </is>
      </c>
      <c r="B28" s="5" t="n">
        <v>9</v>
      </c>
    </row>
    <row r="29">
      <c r="A29" t="inlineStr">
        <is>
          <t>EBIT</t>
        </is>
      </c>
      <c r="B29" s="6">
        <f>B27-B28</f>
        <v/>
      </c>
    </row>
    <row r="30">
      <c r="A30" s="4" t="inlineStr">
        <is>
          <t>Interest Expense</t>
        </is>
      </c>
      <c r="B30" s="5" t="n">
        <v>3.4</v>
      </c>
    </row>
    <row r="31">
      <c r="A31" s="4" t="inlineStr">
        <is>
          <t>Tax Rate</t>
        </is>
      </c>
      <c r="B31" s="7" t="n">
        <v>0.25</v>
      </c>
    </row>
    <row r="32">
      <c r="A32" t="inlineStr">
        <is>
          <t>Net Income</t>
        </is>
      </c>
      <c r="B32" s="6">
        <f>(B29-B30)*(1-B31)</f>
        <v/>
      </c>
    </row>
    <row r="33">
      <c r="A33" s="4" t="inlineStr">
        <is>
          <t>Shares Outstanding (M)</t>
        </is>
      </c>
      <c r="B33" s="5" t="n">
        <v>15</v>
      </c>
    </row>
    <row r="34">
      <c r="A34" s="4" t="inlineStr">
        <is>
          <t>Target Unaffected Share Price ($/sh)</t>
        </is>
      </c>
      <c r="B34" s="8" t="n">
        <v>14</v>
      </c>
    </row>
    <row r="35">
      <c r="A35" s="4" t="inlineStr">
        <is>
          <t>Cash &amp; Equivalents</t>
        </is>
      </c>
      <c r="B35" s="5" t="n">
        <v>12</v>
      </c>
    </row>
    <row r="36">
      <c r="A36" s="4" t="inlineStr">
        <is>
          <t>Total Debt</t>
        </is>
      </c>
      <c r="B36" s="5" t="n">
        <v>45</v>
      </c>
    </row>
    <row r="37">
      <c r="A37" s="4" t="inlineStr">
        <is>
          <t>Target Book Equity</t>
        </is>
      </c>
      <c r="B37" s="5" t="n">
        <v>82</v>
      </c>
    </row>
    <row r="39">
      <c r="A39" s="2" t="inlineStr">
        <is>
          <t>OFFER &amp; VALUATION (LINK TO DEMO #7 PRECEDENT)</t>
        </is>
      </c>
      <c r="B39" s="3" t="n"/>
      <c r="C39" s="3" t="n"/>
    </row>
    <row r="40">
      <c r="A40" s="4" t="inlineStr">
        <is>
          <t>Offer Premium to Unaffected (%)</t>
        </is>
      </c>
      <c r="B40" s="7" t="n">
        <v>0.214</v>
      </c>
    </row>
    <row r="41">
      <c r="A41" s="4" t="inlineStr">
        <is>
          <t>Reference Transaction EV/EBITDA (Demo #7 median ~8.0x)</t>
        </is>
      </c>
      <c r="B41" s="10" t="n">
        <v>8</v>
      </c>
    </row>
    <row r="42">
      <c r="A42" t="inlineStr">
        <is>
          <t>Implied Offer Price ($/sh)</t>
        </is>
      </c>
      <c r="B42" s="11">
        <f>B34*(1+B40)</f>
        <v/>
      </c>
    </row>
    <row r="43">
      <c r="A43" t="inlineStr">
        <is>
          <t>Equity Purchase Price ($M)</t>
        </is>
      </c>
      <c r="B43" s="12">
        <f>B42*B33</f>
        <v/>
      </c>
    </row>
    <row r="44">
      <c r="A44" t="inlineStr">
        <is>
          <t>Target Net Debt (Debt − Cash)</t>
        </is>
      </c>
      <c r="B44" s="6">
        <f>B36-B35</f>
        <v/>
      </c>
    </row>
    <row r="45">
      <c r="A45" t="inlineStr">
        <is>
          <t>Enterprise Value ($M)</t>
        </is>
      </c>
      <c r="B45" s="12">
        <f>B43+B44</f>
        <v/>
      </c>
    </row>
    <row r="47">
      <c r="A47" s="2" t="inlineStr">
        <is>
          <t>CONSIDERATION &amp; FINANCING</t>
        </is>
      </c>
      <c r="B47" s="3" t="n"/>
      <c r="C47" s="3" t="n"/>
    </row>
    <row r="48">
      <c r="A48" s="4" t="inlineStr">
        <is>
          <t>Cash Consideration (% of equity purchase price)</t>
        </is>
      </c>
      <c r="B48" s="7" t="n">
        <v>0.4</v>
      </c>
    </row>
    <row r="49">
      <c r="A49" t="inlineStr">
        <is>
          <t>Stock Consideration (% of equity purchase price)</t>
        </is>
      </c>
      <c r="B49" s="13">
        <f>1-B48</f>
        <v/>
      </c>
    </row>
    <row r="50">
      <c r="A50" s="4" t="inlineStr">
        <is>
          <t>New Term Loan Raised ($M)</t>
        </is>
      </c>
      <c r="B50" s="5" t="n">
        <v>80</v>
      </c>
    </row>
    <row r="51">
      <c r="A51" s="4" t="inlineStr">
        <is>
          <t>Interest Rate on New Debt</t>
        </is>
      </c>
      <c r="B51" s="7" t="n">
        <v>0.065</v>
      </c>
    </row>
    <row r="52">
      <c r="A52" s="4" t="inlineStr">
        <is>
          <t>Transaction Fees (% of EV)</t>
        </is>
      </c>
      <c r="B52" s="7" t="n">
        <v>0.015</v>
      </c>
    </row>
    <row r="53">
      <c r="A53" s="4" t="inlineStr">
        <is>
          <t>Max Acquirer Cash Available for Deal ($M)</t>
        </is>
      </c>
      <c r="B53" s="5" t="n">
        <v>35</v>
      </c>
    </row>
    <row r="55">
      <c r="A55" s="2" t="inlineStr">
        <is>
          <t>PURCHASE ACCOUNTING</t>
        </is>
      </c>
      <c r="B55" s="3" t="n"/>
      <c r="C55" s="3" t="n"/>
    </row>
    <row r="56">
      <c r="A56" s="4" t="inlineStr">
        <is>
          <t>PP&amp;E Fair Value Step-Up ($M)</t>
        </is>
      </c>
      <c r="B56" s="5" t="n">
        <v>18</v>
      </c>
    </row>
    <row r="57">
      <c r="A57" s="4" t="inlineStr">
        <is>
          <t>Identified Intangibles at FV ($M)</t>
        </is>
      </c>
      <c r="B57" s="5" t="n">
        <v>25</v>
      </c>
    </row>
    <row r="58">
      <c r="A58" s="4" t="inlineStr">
        <is>
          <t>Intangible Amortization Period (years)</t>
        </is>
      </c>
      <c r="B58" s="5" t="n">
        <v>10</v>
      </c>
    </row>
    <row r="59">
      <c r="A59" s="4" t="inlineStr">
        <is>
          <t>PP&amp;E Step-Up Amortization Period (years)</t>
        </is>
      </c>
      <c r="B59" s="5" t="n">
        <v>15</v>
      </c>
    </row>
    <row r="61">
      <c r="A61" s="2" t="inlineStr">
        <is>
          <t>SYNERGY SCENARIO TOGGLE (1=Base, 2=Upside, 3=Downside)</t>
        </is>
      </c>
      <c r="B61" s="3" t="n"/>
      <c r="C61" s="3" t="n"/>
    </row>
    <row r="62">
      <c r="A62" s="4" t="inlineStr">
        <is>
          <t>Active Scenario</t>
        </is>
      </c>
      <c r="B62" s="1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Purchase Price Analysis — Pacific Forge Components Ltd.</t>
        </is>
      </c>
    </row>
    <row r="2">
      <c r="A2" t="inlineStr">
        <is>
          <t>Per-share offer, equity value, EV bridge | Blue = Assumptions inputs</t>
        </is>
      </c>
    </row>
    <row r="4">
      <c r="A4" s="2" t="inlineStr">
        <is>
          <t>TARGET MARKET REFERENCE</t>
        </is>
      </c>
      <c r="B4" s="3" t="n"/>
      <c r="C4" s="3" t="n"/>
    </row>
    <row r="5">
      <c r="A5" t="inlineStr">
        <is>
          <t>Target Shares Outstanding (M)</t>
        </is>
      </c>
      <c r="B5" s="6">
        <f>Assumptions!B33</f>
        <v/>
      </c>
    </row>
    <row r="6">
      <c r="A6" t="inlineStr">
        <is>
          <t>Unaffected Share Price ($/sh)</t>
        </is>
      </c>
      <c r="B6" s="15">
        <f>Assumptions!B34</f>
        <v/>
      </c>
    </row>
    <row r="7">
      <c r="A7" t="inlineStr">
        <is>
          <t>Offer Premium (%)</t>
        </is>
      </c>
      <c r="B7" s="13">
        <f>Assumptions!B40</f>
        <v/>
      </c>
    </row>
    <row r="9">
      <c r="A9" s="2" t="inlineStr">
        <is>
          <t>OFFER PRICE &amp; EQUITY VALUE</t>
        </is>
      </c>
      <c r="B9" s="3" t="n"/>
      <c r="C9" s="3" t="n"/>
    </row>
    <row r="10">
      <c r="A10" t="inlineStr">
        <is>
          <t>Offer Price ($/sh)</t>
        </is>
      </c>
      <c r="B10" s="9">
        <f>Assumptions!B42</f>
        <v/>
      </c>
    </row>
    <row r="11">
      <c r="A11" t="inlineStr">
        <is>
          <t>Equity Purchase Price ($M)</t>
        </is>
      </c>
      <c r="B11" s="12">
        <f>Assumptions!B43</f>
        <v/>
      </c>
    </row>
    <row r="12">
      <c r="A12" t="inlineStr">
        <is>
          <t>Premium per Share ($/sh)</t>
        </is>
      </c>
      <c r="B12" s="15">
        <f>B10-Assumptions!B34</f>
        <v/>
      </c>
    </row>
    <row r="14">
      <c r="A14" s="2" t="inlineStr">
        <is>
          <t>ENTERPRISE VALUE BRIDGE</t>
        </is>
      </c>
      <c r="B14" s="3" t="n"/>
      <c r="C14" s="3" t="n"/>
    </row>
    <row r="15">
      <c r="A15" t="inlineStr">
        <is>
          <t>Equity Purchase Price</t>
        </is>
      </c>
      <c r="B15" s="6">
        <f>B11</f>
        <v/>
      </c>
    </row>
    <row r="16">
      <c r="A16" t="inlineStr">
        <is>
          <t>(+) Target Net Debt</t>
        </is>
      </c>
      <c r="B16" s="6">
        <f>Assumptions!B44</f>
        <v/>
      </c>
    </row>
    <row r="17">
      <c r="A17" t="inlineStr">
        <is>
          <t>Enterprise Value</t>
        </is>
      </c>
      <c r="B17" s="12">
        <f>Assumptions!B45</f>
        <v/>
      </c>
    </row>
    <row r="19">
      <c r="A19" s="2" t="inlineStr">
        <is>
          <t>IMPLIED MULTIPLES CHECK</t>
        </is>
      </c>
      <c r="B19" s="3" t="n"/>
      <c r="C19" s="3" t="n"/>
      <c r="D19" s="3" t="n"/>
    </row>
    <row r="20">
      <c r="A20" s="16" t="inlineStr">
        <is>
          <t>Metric</t>
        </is>
      </c>
      <c r="B20" s="16" t="inlineStr">
        <is>
          <t>Target LTM</t>
        </is>
      </c>
      <c r="C20" s="16" t="inlineStr">
        <is>
          <t>Implied Multiple</t>
        </is>
      </c>
      <c r="D20" s="16" t="inlineStr">
        <is>
          <t>Reference (Demo #7)</t>
        </is>
      </c>
    </row>
    <row r="21">
      <c r="A21" t="inlineStr">
        <is>
          <t>EV / Revenue</t>
        </is>
      </c>
      <c r="B21" s="6">
        <f>Assumptions!B45</f>
        <v/>
      </c>
      <c r="C21" s="17">
        <f>IF(Assumptions!B26=0,"—",Assumptions!B45/Assumptions!B26)</f>
        <v/>
      </c>
      <c r="D21" s="17">
        <f>Assumptions!B41</f>
        <v/>
      </c>
    </row>
    <row r="22">
      <c r="A22" t="inlineStr">
        <is>
          <t>EV / EBITDA</t>
        </is>
      </c>
      <c r="B22" s="6">
        <f>Assumptions!B27</f>
        <v/>
      </c>
      <c r="C22" s="18">
        <f>IF(Assumptions!B27=0,"—",Assumptions!B45/Assumptions!B27)</f>
        <v/>
      </c>
      <c r="D22" s="17">
        <f>Assumptions!B41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Sources &amp; Uses of Funds — Sava / Pacific Forge Transaction</t>
        </is>
      </c>
    </row>
    <row r="2">
      <c r="A2" t="inlineStr">
        <is>
          <t>Cash/stock mix, new debt, transaction fees, goodwill | USD ($M)</t>
        </is>
      </c>
    </row>
    <row r="4">
      <c r="A4" s="2" t="inlineStr">
        <is>
          <t>USES OF FUNDS</t>
        </is>
      </c>
      <c r="B4" s="3" t="n"/>
      <c r="C4" s="3" t="n"/>
    </row>
    <row r="5">
      <c r="A5" t="inlineStr">
        <is>
          <t>Equity Purchase Price (to target shareholders)</t>
        </is>
      </c>
      <c r="B5" s="6">
        <f>Assumptions!B43</f>
        <v/>
      </c>
    </row>
    <row r="6">
      <c r="A6" t="inlineStr">
        <is>
          <t>Refinance Target Debt (cash-free, debt-free)</t>
        </is>
      </c>
      <c r="B6" s="6">
        <f>Assumptions!B36</f>
        <v/>
      </c>
    </row>
    <row r="7">
      <c r="A7" t="inlineStr">
        <is>
          <t>Transaction &amp; Advisory Fees</t>
        </is>
      </c>
      <c r="B7" s="6">
        <f>Assumptions!B45*Assumptions!B52</f>
        <v/>
      </c>
    </row>
    <row r="8">
      <c r="A8" t="inlineStr">
        <is>
          <t>Total Uses</t>
        </is>
      </c>
      <c r="B8" s="12">
        <f>B5+B6+B7</f>
        <v/>
      </c>
    </row>
    <row r="10">
      <c r="A10" s="2" t="inlineStr">
        <is>
          <t>SOURCES OF FUNDS</t>
        </is>
      </c>
      <c r="B10" s="3" t="n"/>
      <c r="C10" s="3" t="n"/>
    </row>
    <row r="11">
      <c r="A11" t="inlineStr">
        <is>
          <t>Cash Consideration (to target shareholders)</t>
        </is>
      </c>
      <c r="B11" s="6">
        <f>Assumptions!B43*Assumptions!B48</f>
        <v/>
      </c>
    </row>
    <row r="12">
      <c r="A12" t="inlineStr">
        <is>
          <t>Stock Consideration (at acquirer price)</t>
        </is>
      </c>
      <c r="B12" s="6">
        <f>Assumptions!B43*Assumptions!B49</f>
        <v/>
      </c>
    </row>
    <row r="13">
      <c r="A13" t="inlineStr">
        <is>
          <t>New Term Loan</t>
        </is>
      </c>
      <c r="B13" s="6">
        <f>Assumptions!B50</f>
        <v/>
      </c>
    </row>
    <row r="14">
      <c r="A14" t="inlineStr">
        <is>
          <t>Acquirer Cash (excess of cash consideration + refi funding)</t>
        </is>
      </c>
      <c r="B14" s="6">
        <f>MAX(0,B8-B11-B12-B13)</f>
        <v/>
      </c>
    </row>
    <row r="15">
      <c r="A15" t="inlineStr">
        <is>
          <t>Total Sources</t>
        </is>
      </c>
      <c r="B15" s="12">
        <f>B11+B12+B13+B14</f>
        <v/>
      </c>
    </row>
    <row r="17">
      <c r="A17" s="2" t="inlineStr">
        <is>
          <t>BALANCE CHECK &amp; STOCK ISSUANCE</t>
        </is>
      </c>
      <c r="B17" s="3" t="n"/>
      <c r="C17" s="3" t="n"/>
    </row>
    <row r="18">
      <c r="A18" t="inlineStr">
        <is>
          <t>Sources − Uses (should = 0)</t>
        </is>
      </c>
      <c r="B18" s="19">
        <f>B15-B8</f>
        <v/>
      </c>
    </row>
    <row r="19">
      <c r="A19" t="inlineStr">
        <is>
          <t>New Shares Issued to Target (M)</t>
        </is>
      </c>
      <c r="B19" s="12">
        <f>IF(Assumptions!B20=0,0,B12/Assumptions!B20)</f>
        <v/>
      </c>
    </row>
    <row r="20">
      <c r="A20" t="inlineStr">
        <is>
          <t>Exchange Ratio (Sava shares per target share)</t>
        </is>
      </c>
      <c r="B20" s="20">
        <f>IF(Assumptions!B33=0,0,B19/Assumptions!B33)</f>
        <v/>
      </c>
    </row>
    <row r="21">
      <c r="A21" t="inlineStr">
        <is>
          <t>Pro Forma Shares Outstanding (M)</t>
        </is>
      </c>
      <c r="B21" s="12">
        <f>Assumptions!B19+B19</f>
        <v/>
      </c>
    </row>
    <row r="23">
      <c r="A23" s="2" t="inlineStr">
        <is>
          <t>GOODWILL CALCULATION</t>
        </is>
      </c>
      <c r="B23" s="3" t="n"/>
      <c r="C23" s="3" t="n"/>
    </row>
    <row r="24">
      <c r="A24" t="inlineStr">
        <is>
          <t>Purchase Price (Equity Value)</t>
        </is>
      </c>
      <c r="B24" s="6">
        <f>Assumptions!B43</f>
        <v/>
      </c>
    </row>
    <row r="25">
      <c r="A25" t="inlineStr">
        <is>
          <t>Less: Target Book Equity</t>
        </is>
      </c>
      <c r="B25" s="6">
        <f>-Assumptions!B37</f>
        <v/>
      </c>
    </row>
    <row r="26">
      <c r="A26" t="inlineStr">
        <is>
          <t>Less: PP&amp;E Step-Up (net of tax — simplified pre-tax)</t>
        </is>
      </c>
      <c r="B26" s="6">
        <f>-Assumptions!B56</f>
        <v/>
      </c>
    </row>
    <row r="27">
      <c r="A27" t="inlineStr">
        <is>
          <t>Less: Identified Intangibles at FV</t>
        </is>
      </c>
      <c r="B27" s="6">
        <f>-Assumptions!B57</f>
        <v/>
      </c>
    </row>
    <row r="28">
      <c r="A28" t="inlineStr">
        <is>
          <t>Goodwill</t>
        </is>
      </c>
      <c r="B28" s="12">
        <f>SUM(B24:B27)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Pro Forma Income Statement — Year 1 (FY2025E)</t>
        </is>
      </c>
    </row>
    <row r="2">
      <c r="A2" t="inlineStr">
        <is>
          <t>Combined Sava + Pacific Forge | Post-close | USD ($M)</t>
        </is>
      </c>
    </row>
    <row r="4">
      <c r="A4" s="2" t="inlineStr">
        <is>
          <t>REVENUE</t>
        </is>
      </c>
      <c r="B4" s="3" t="n"/>
      <c r="C4" s="3" t="n"/>
      <c r="D4" s="3" t="n"/>
    </row>
    <row r="5">
      <c r="A5" s="16" t="inlineStr">
        <is>
          <t>Line Item</t>
        </is>
      </c>
      <c r="B5" s="16" t="inlineStr">
        <is>
          <t>Sava</t>
        </is>
      </c>
      <c r="C5" s="16" t="inlineStr">
        <is>
          <t>Target</t>
        </is>
      </c>
      <c r="D5" s="16" t="inlineStr">
        <is>
          <t>Combined</t>
        </is>
      </c>
    </row>
    <row r="6">
      <c r="A6" t="inlineStr">
        <is>
          <t>Revenue</t>
        </is>
      </c>
      <c r="B6" s="6">
        <f>Assumptions!B12*1.06</f>
        <v/>
      </c>
      <c r="C6" s="6">
        <f>Assumptions!B26*1.05</f>
        <v/>
      </c>
      <c r="D6" s="19">
        <f>B6+C6</f>
        <v/>
      </c>
    </row>
    <row r="7">
      <c r="A7" t="inlineStr">
        <is>
          <t>(+) Revenue Synergies (Year 1)</t>
        </is>
      </c>
      <c r="B7" s="6" t="n">
        <v>0</v>
      </c>
      <c r="C7" s="6" t="n">
        <v>0</v>
      </c>
      <c r="D7" s="6">
        <f>Synergies!E13*Synergies!B17</f>
        <v/>
      </c>
    </row>
    <row r="8">
      <c r="A8" t="inlineStr">
        <is>
          <t>Total Revenue</t>
        </is>
      </c>
      <c r="D8" s="12">
        <f>D6+D7</f>
        <v/>
      </c>
    </row>
    <row r="10">
      <c r="A10" s="2" t="inlineStr">
        <is>
          <t>EBITDA BRIDGE</t>
        </is>
      </c>
      <c r="B10" s="3" t="n"/>
      <c r="C10" s="3" t="n"/>
      <c r="D10" s="3" t="n"/>
    </row>
    <row r="11">
      <c r="A11" t="inlineStr">
        <is>
          <t>Sava EBITDA</t>
        </is>
      </c>
      <c r="B11" s="6">
        <f>Assumptions!B13*1.06</f>
        <v/>
      </c>
    </row>
    <row r="12">
      <c r="A12" t="inlineStr">
        <is>
          <t>Target EBITDA</t>
        </is>
      </c>
      <c r="C12" s="6">
        <f>Assumptions!B27*1.05</f>
        <v/>
      </c>
    </row>
    <row r="13">
      <c r="A13" t="inlineStr">
        <is>
          <t>Combined EBITDA (pre-synergies)</t>
        </is>
      </c>
      <c r="D13" s="6">
        <f>B11+C12</f>
        <v/>
      </c>
    </row>
    <row r="14">
      <c r="A14" t="inlineStr">
        <is>
          <t>(+) Cost Synergies (Year 1)</t>
        </is>
      </c>
      <c r="D14" s="6">
        <f>Synergies!B22</f>
        <v/>
      </c>
    </row>
    <row r="15">
      <c r="A15" t="inlineStr">
        <is>
          <t>(+) Revenue Synergy EBITDA (Year 1)</t>
        </is>
      </c>
      <c r="D15" s="6">
        <f>Synergies!B23</f>
        <v/>
      </c>
    </row>
    <row r="16">
      <c r="A16" t="inlineStr">
        <is>
          <t>(−) Integration Costs (Year 1)</t>
        </is>
      </c>
      <c r="D16" s="6">
        <f>Synergies!B19</f>
        <v/>
      </c>
    </row>
    <row r="17">
      <c r="A17" t="inlineStr">
        <is>
          <t>Pro Forma EBITDA</t>
        </is>
      </c>
      <c r="D17" s="12">
        <f>D13+D14+D15-D16</f>
        <v/>
      </c>
    </row>
    <row r="19">
      <c r="A19" s="2" t="inlineStr">
        <is>
          <t>BELOW EBITDA</t>
        </is>
      </c>
      <c r="B19" s="3" t="n"/>
      <c r="C19" s="3" t="n"/>
      <c r="D19" s="3" t="n"/>
    </row>
    <row r="20">
      <c r="A20" t="inlineStr">
        <is>
          <t>D&amp;A (legacy combined)</t>
        </is>
      </c>
      <c r="D20" s="6">
        <f>Assumptions!B14*1.02+Assumptions!B28*1.02</f>
        <v/>
      </c>
    </row>
    <row r="21">
      <c r="A21" t="inlineStr">
        <is>
          <t>Amortization — Purchase Accounting Intangibles</t>
        </is>
      </c>
      <c r="D21" s="6">
        <f>Assumptions!B57/Assumptions!B58</f>
        <v/>
      </c>
    </row>
    <row r="22">
      <c r="A22" t="inlineStr">
        <is>
          <t>Amortization — PP&amp;E Step-Up</t>
        </is>
      </c>
      <c r="D22" s="6">
        <f>Assumptions!B56/Assumptions!B59</f>
        <v/>
      </c>
    </row>
    <row r="23">
      <c r="A23" t="inlineStr">
        <is>
          <t>EBIT</t>
        </is>
      </c>
      <c r="D23" s="6">
        <f>D17-D20-D21-D22</f>
        <v/>
      </c>
    </row>
    <row r="24">
      <c r="A24" t="inlineStr">
        <is>
          <t>Interest Expense</t>
        </is>
      </c>
      <c r="D24" s="6">
        <f>Assumptions!B16+Assumptions!B30+Assumptions!B50*Assumptions!B51-Assumptions!B53*0.04</f>
        <v/>
      </c>
    </row>
    <row r="25">
      <c r="A25" t="inlineStr">
        <is>
          <t>EBT</t>
        </is>
      </c>
      <c r="D25" s="6">
        <f>D23-D24</f>
        <v/>
      </c>
    </row>
    <row r="26">
      <c r="A26" t="inlineStr">
        <is>
          <t>Taxes</t>
        </is>
      </c>
      <c r="D26" s="6">
        <f>MAX(0,D25*Assumptions!B17)</f>
        <v/>
      </c>
    </row>
    <row r="27">
      <c r="A27" t="inlineStr">
        <is>
          <t>Net Income</t>
        </is>
      </c>
      <c r="D27" s="12">
        <f>D25-D26</f>
        <v/>
      </c>
    </row>
    <row r="29">
      <c r="A29" s="2" t="inlineStr">
        <is>
          <t>EPS BRIDGE</t>
        </is>
      </c>
      <c r="B29" s="3" t="n"/>
      <c r="C29" s="3" t="n"/>
      <c r="D29" s="3" t="n"/>
    </row>
    <row r="30">
      <c r="A30" t="inlineStr">
        <is>
          <t>Pro Forma Shares Outstanding (M)</t>
        </is>
      </c>
      <c r="D30" s="6">
        <f>'Sources &amp; Uses'!B21</f>
        <v/>
      </c>
    </row>
    <row r="31">
      <c r="A31" t="inlineStr">
        <is>
          <t>Pro Forma EPS ($/sh)</t>
        </is>
      </c>
      <c r="D31" s="9">
        <f>IF(D30=0,0,D27/D30)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Accretion / Dilution Analysis — Sava Standalone vs Pro Forma</t>
        </is>
      </c>
    </row>
    <row r="2">
      <c r="A2" t="inlineStr">
        <is>
          <t>Year 1 EPS impact | With and without synergies | USD ($M except EPS)</t>
        </is>
      </c>
    </row>
    <row r="4">
      <c r="A4" s="2" t="inlineStr">
        <is>
          <t>STANDALONE ACQUIRER (SAVA FY2025E PROXY)</t>
        </is>
      </c>
      <c r="B4" s="3" t="n"/>
      <c r="C4" s="3" t="n"/>
    </row>
    <row r="5">
      <c r="A5" t="inlineStr">
        <is>
          <t>Net Income ($M)</t>
        </is>
      </c>
      <c r="B5" s="6">
        <f>Assumptions!B18*1.06</f>
        <v/>
      </c>
    </row>
    <row r="6">
      <c r="A6" t="inlineStr">
        <is>
          <t>Shares Outstanding (M)</t>
        </is>
      </c>
      <c r="B6" s="6">
        <f>Assumptions!B19</f>
        <v/>
      </c>
    </row>
    <row r="7">
      <c r="A7" t="inlineStr">
        <is>
          <t>Standalone EPS ($/sh)</t>
        </is>
      </c>
      <c r="B7" s="9">
        <f>Assumptions!B21*1.06</f>
        <v/>
      </c>
    </row>
    <row r="9">
      <c r="A9" s="2" t="inlineStr">
        <is>
          <t>PRO FORMA — NO SYNERGIES</t>
        </is>
      </c>
      <c r="B9" s="3" t="n"/>
      <c r="C9" s="3" t="n"/>
    </row>
    <row r="10">
      <c r="A10" t="inlineStr">
        <is>
          <t>Combined Net Income (no synergies, no integration)</t>
        </is>
      </c>
      <c r="B10" s="6">
        <f>(Assumptions!B18*1.06+Assumptions!B32*1.05)-Assumptions!B50*Assumptions!B51-Assumptions!B57/Assumptions!B58-Assumptions!B56/Assumptions!B59+Assumptions!B53*0.04</f>
        <v/>
      </c>
    </row>
    <row r="11">
      <c r="A11" t="inlineStr">
        <is>
          <t>Pro Forma Shares (M)</t>
        </is>
      </c>
      <c r="B11" s="6">
        <f>'Pro Forma IS'!D30</f>
        <v/>
      </c>
    </row>
    <row r="12">
      <c r="A12" t="inlineStr">
        <is>
          <t>Pro Forma EPS — No Synergies ($/sh)</t>
        </is>
      </c>
      <c r="B12" s="11">
        <f>IF(B11=0,0,B10/B11)</f>
        <v/>
      </c>
    </row>
    <row r="13">
      <c r="A13" t="inlineStr">
        <is>
          <t>Accretion / (Dilution) — No Synergies</t>
        </is>
      </c>
      <c r="B13" s="21">
        <f>IF(B7=0,0,B12/B7-1)</f>
        <v/>
      </c>
    </row>
    <row r="15">
      <c r="A15" s="2" t="inlineStr">
        <is>
          <t>PRO FORMA — WITH SYNERGIES (YEAR 1)</t>
        </is>
      </c>
      <c r="B15" s="3" t="n"/>
      <c r="C15" s="3" t="n"/>
    </row>
    <row r="16">
      <c r="A16" t="inlineStr">
        <is>
          <t>Pro Forma Net Income (with synergies)</t>
        </is>
      </c>
      <c r="B16" s="6">
        <f>'Pro Forma IS'!D27</f>
        <v/>
      </c>
    </row>
    <row r="17">
      <c r="A17" t="inlineStr">
        <is>
          <t>Pro Forma EPS — With Synergies ($/sh)</t>
        </is>
      </c>
      <c r="B17" s="9">
        <f>'Pro Forma IS'!D31</f>
        <v/>
      </c>
    </row>
    <row r="18">
      <c r="A18" t="inlineStr">
        <is>
          <t>Accretion / (Dilution) — With Synergies</t>
        </is>
      </c>
      <c r="B18" s="22">
        <f>IF(B7=0,0,B17/B7-1)</f>
        <v/>
      </c>
    </row>
    <row r="20">
      <c r="A20" s="2" t="inlineStr">
        <is>
          <t>SCENARIO COMPARISON (SYNERGY TOGGLE)</t>
        </is>
      </c>
      <c r="B20" s="3" t="n"/>
      <c r="C20" s="3" t="n"/>
      <c r="D20" s="3" t="n"/>
    </row>
    <row r="21">
      <c r="A21" s="16" t="inlineStr">
        <is>
          <t>Scenario</t>
        </is>
      </c>
      <c r="B21" s="16" t="inlineStr">
        <is>
          <t>Synergy EBITDA Y1</t>
        </is>
      </c>
      <c r="C21" s="16" t="inlineStr">
        <is>
          <t>Pro Forma EPS</t>
        </is>
      </c>
      <c r="D21" s="16" t="inlineStr">
        <is>
          <t>Accretion / (Dilution)</t>
        </is>
      </c>
    </row>
    <row r="22">
      <c r="A22" t="inlineStr">
        <is>
          <t>Base (toggle = 1)</t>
        </is>
      </c>
      <c r="B22" s="6">
        <f>IF(True,Synergies!B24,IF(False,(SUM(Synergies!B6:B8)*Synergies!B16+SUM(Synergies!C9:C10)*Synergies!B17*Synergies!B18),(SUM(Synergies!D6:D8)*Synergies!B16+SUM(Synergies!D9:D10)*Synergies!B17*Synergies!B18)))</f>
        <v/>
      </c>
      <c r="C22" s="15">
        <f>IF(A22="Base (toggle = 1)",'Pro Forma IS'!D31,IF(A22="Upside (toggle = 2)",('Pro Forma IS'!D27+(B22-Synergies!B24)*(1-Assumptions!B17))/'Pro Forma IS'!D30,('Pro Forma IS'!D27+(B22-Synergies!B24)*(1-Assumptions!B17))/'Pro Forma IS'!D30))</f>
        <v/>
      </c>
      <c r="D22" s="13">
        <f>IF(B7=0,0,C22/B7-1)</f>
        <v/>
      </c>
    </row>
    <row r="23">
      <c r="A23" t="inlineStr">
        <is>
          <t>Upside (toggle = 2)</t>
        </is>
      </c>
      <c r="B23" s="6">
        <f>IF(False,Synergies!B24,IF(True,(SUM(Synergies!B6:B8)*Synergies!B16+SUM(Synergies!C9:C10)*Synergies!B17*Synergies!B18),(SUM(Synergies!D6:D8)*Synergies!B16+SUM(Synergies!D9:D10)*Synergies!B17*Synergies!B18)))</f>
        <v/>
      </c>
      <c r="C23" s="15">
        <f>IF(A23="Base (toggle = 1)",'Pro Forma IS'!D31,IF(A23="Upside (toggle = 2)",('Pro Forma IS'!D27+(B23-Synergies!B24)*(1-Assumptions!B17))/'Pro Forma IS'!D30,('Pro Forma IS'!D27+(B23-Synergies!B24)*(1-Assumptions!B17))/'Pro Forma IS'!D30))</f>
        <v/>
      </c>
      <c r="D23" s="13">
        <f>IF(B7=0,0,C23/B7-1)</f>
        <v/>
      </c>
    </row>
    <row r="24">
      <c r="A24" t="inlineStr">
        <is>
          <t>Downside (toggle = 3)</t>
        </is>
      </c>
      <c r="B24" s="6">
        <f>IF(False,Synergies!B24,IF(False,(SUM(Synergies!B6:B8)*Synergies!B16+SUM(Synergies!C9:C10)*Synergies!B17*Synergies!B18),(SUM(Synergies!D6:D8)*Synergies!B16+SUM(Synergies!D9:D10)*Synergies!B17*Synergies!B18)))</f>
        <v/>
      </c>
      <c r="C24" s="15">
        <f>IF(A24="Base (toggle = 1)",'Pro Forma IS'!D31,IF(A24="Upside (toggle = 2)",('Pro Forma IS'!D27+(B24-Synergies!B24)*(1-Assumptions!B17))/'Pro Forma IS'!D30,('Pro Forma IS'!D27+(B24-Synergies!B24)*(1-Assumptions!B17))/'Pro Forma IS'!D30))</f>
        <v/>
      </c>
      <c r="D24" s="13">
        <f>IF(B7=0,0,C24/B7-1)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Synergy Assumptions — Cost &amp; Revenue</t>
        </is>
      </c>
    </row>
    <row r="2">
      <c r="A2" t="inlineStr">
        <is>
          <t>Base / Upside / Downside | Year 1 realization for pro forma accretion</t>
        </is>
      </c>
    </row>
    <row r="4">
      <c r="A4" s="2" t="inlineStr">
        <is>
          <t>RUN-RATE SYNERGY POTENTIAL ($M)</t>
        </is>
      </c>
      <c r="B4" s="3" t="n"/>
      <c r="C4" s="3" t="n"/>
      <c r="D4" s="3" t="n"/>
      <c r="E4" s="3" t="n"/>
    </row>
    <row r="5">
      <c r="A5" s="16" t="inlineStr">
        <is>
          <t>Category</t>
        </is>
      </c>
      <c r="B5" s="16" t="inlineStr">
        <is>
          <t>Base</t>
        </is>
      </c>
      <c r="C5" s="16" t="inlineStr">
        <is>
          <t>Upside</t>
        </is>
      </c>
      <c r="D5" s="16" t="inlineStr">
        <is>
          <t>Downside</t>
        </is>
      </c>
      <c r="E5" s="16" t="inlineStr">
        <is>
          <t>Active (linked)</t>
        </is>
      </c>
    </row>
    <row r="6">
      <c r="A6" t="inlineStr">
        <is>
          <t>Cost — Procurement &amp; materials</t>
        </is>
      </c>
      <c r="B6" s="5" t="n">
        <v>8</v>
      </c>
      <c r="C6" s="5" t="n">
        <v>12</v>
      </c>
      <c r="D6" s="5" t="n">
        <v>4</v>
      </c>
      <c r="E6" s="19">
        <f>CHOOSE(Assumptions!$B$62,B6,C6,D6)</f>
        <v/>
      </c>
    </row>
    <row r="7">
      <c r="A7" t="inlineStr">
        <is>
          <t>Cost — Overhead &amp; G&amp;A consolidation</t>
        </is>
      </c>
      <c r="B7" s="5" t="n">
        <v>5</v>
      </c>
      <c r="C7" s="5" t="n">
        <v>7.5</v>
      </c>
      <c r="D7" s="5" t="n">
        <v>2.5</v>
      </c>
      <c r="E7" s="19">
        <f>CHOOSE(Assumptions!$B$62,B7,C7,D7)</f>
        <v/>
      </c>
    </row>
    <row r="8">
      <c r="A8" t="inlineStr">
        <is>
          <t>Cost — Manufacturing footprint</t>
        </is>
      </c>
      <c r="B8" s="5" t="n">
        <v>4</v>
      </c>
      <c r="C8" s="5" t="n">
        <v>6</v>
      </c>
      <c r="D8" s="5" t="n">
        <v>1.5</v>
      </c>
      <c r="E8" s="19">
        <f>CHOOSE(Assumptions!$B$62,B8,C8,D8)</f>
        <v/>
      </c>
    </row>
    <row r="9">
      <c r="A9" t="inlineStr">
        <is>
          <t>Revenue — Cross-sell &amp; distribution</t>
        </is>
      </c>
      <c r="B9" s="5" t="n">
        <v>6</v>
      </c>
      <c r="C9" s="5" t="n">
        <v>10</v>
      </c>
      <c r="D9" s="5" t="n">
        <v>2</v>
      </c>
      <c r="E9" s="19">
        <f>CHOOSE(Assumptions!$B$62,B9,C9,D9)</f>
        <v/>
      </c>
    </row>
    <row r="10">
      <c r="A10" t="inlineStr">
        <is>
          <t>Revenue — Combined product portfolio</t>
        </is>
      </c>
      <c r="B10" s="5" t="n">
        <v>4</v>
      </c>
      <c r="C10" s="5" t="n">
        <v>7</v>
      </c>
      <c r="D10" s="5" t="n">
        <v>1</v>
      </c>
      <c r="E10" s="19">
        <f>CHOOSE(Assumptions!$B$62,B10,C10,D10)</f>
        <v/>
      </c>
    </row>
    <row r="12">
      <c r="A12" t="inlineStr">
        <is>
          <t>Total Cost Synergies (run-rate)</t>
        </is>
      </c>
      <c r="E12" s="12">
        <f>SUM(E6:E8)</f>
        <v/>
      </c>
    </row>
    <row r="13">
      <c r="A13" t="inlineStr">
        <is>
          <t>Total Revenue Synergies (run-rate)</t>
        </is>
      </c>
      <c r="E13" s="12">
        <f>SUM(E9:E10)</f>
        <v/>
      </c>
    </row>
    <row r="15">
      <c r="A15" s="2" t="inlineStr">
        <is>
          <t>REALIZATION &amp; MARGINS (YEAR 1)</t>
        </is>
      </c>
      <c r="B15" s="3" t="n"/>
      <c r="C15" s="3" t="n"/>
      <c r="D15" s="3" t="n"/>
      <c r="E15" s="3" t="n"/>
    </row>
    <row r="16">
      <c r="A16" s="4" t="inlineStr">
        <is>
          <t>Cost Synergy Realization — Year 1 (%)</t>
        </is>
      </c>
      <c r="B16" s="7" t="n">
        <v>0.6</v>
      </c>
    </row>
    <row r="17">
      <c r="A17" s="4" t="inlineStr">
        <is>
          <t>Revenue Synergy Realization — Year 1 (%)</t>
        </is>
      </c>
      <c r="B17" s="7" t="n">
        <v>0.4</v>
      </c>
    </row>
    <row r="18">
      <c r="A18" s="4" t="inlineStr">
        <is>
          <t>Incremental Margin on Revenue Synergies</t>
        </is>
      </c>
      <c r="B18" s="7" t="n">
        <v>0.35</v>
      </c>
    </row>
    <row r="19">
      <c r="A19" s="4" t="inlineStr">
        <is>
          <t>One-Time Integration Costs — Year 1 ($M)</t>
        </is>
      </c>
      <c r="B19" s="5" t="n">
        <v>12</v>
      </c>
    </row>
    <row r="21">
      <c r="A21" s="2" t="inlineStr">
        <is>
          <t>YEAR 1 SYNERGY P&amp;L IMPACT ($M)</t>
        </is>
      </c>
      <c r="B21" s="3" t="n"/>
      <c r="C21" s="3" t="n"/>
    </row>
    <row r="22">
      <c r="A22" t="inlineStr">
        <is>
          <t>Cost Synergies Realized (Year 1)</t>
        </is>
      </c>
      <c r="B22" s="19">
        <f>E12*B16</f>
        <v/>
      </c>
    </row>
    <row r="23">
      <c r="A23" t="inlineStr">
        <is>
          <t>Revenue Synergy EBITDA Contribution (Year 1)</t>
        </is>
      </c>
      <c r="B23" s="19">
        <f>E13*B17*B18</f>
        <v/>
      </c>
    </row>
    <row r="24">
      <c r="A24" t="inlineStr">
        <is>
          <t>Total Synergy EBITDA Benefit (Year 1)</t>
        </is>
      </c>
      <c r="B24" s="12">
        <f>B22+B23</f>
        <v/>
      </c>
    </row>
    <row r="25">
      <c r="A25" t="inlineStr">
        <is>
          <t>Less: Integration Costs (Year 1)</t>
        </is>
      </c>
      <c r="B25" s="6">
        <f>-B19</f>
        <v/>
      </c>
    </row>
    <row r="26">
      <c r="A26" t="inlineStr">
        <is>
          <t>Net Synergy Benefit Pre-Tax (Year 1)</t>
        </is>
      </c>
      <c r="B26" s="12">
        <f>B24+B25</f>
        <v/>
      </c>
    </row>
    <row r="28">
      <c r="A28" s="2" t="inlineStr">
        <is>
          <t>3-YEAR PHASING SCHEDULE (% of run-rate realized)</t>
        </is>
      </c>
      <c r="B28" s="3" t="n"/>
      <c r="C28" s="3" t="n"/>
      <c r="D28" s="3" t="n"/>
      <c r="E28" s="3" t="n"/>
    </row>
    <row r="29">
      <c r="A29" s="16" t="inlineStr">
        <is>
          <t>Synergy Type</t>
        </is>
      </c>
      <c r="B29" s="16" t="inlineStr">
        <is>
          <t>Year 1</t>
        </is>
      </c>
      <c r="C29" s="16" t="inlineStr">
        <is>
          <t>Year 2</t>
        </is>
      </c>
      <c r="D29" s="16" t="inlineStr">
        <is>
          <t>Year 3</t>
        </is>
      </c>
      <c r="E29" s="16" t="inlineStr">
        <is>
          <t>Run-Rate</t>
        </is>
      </c>
    </row>
    <row r="30">
      <c r="A30" t="inlineStr">
        <is>
          <t>Cost Synergies</t>
        </is>
      </c>
      <c r="B30" s="7" t="n">
        <v>0.6</v>
      </c>
      <c r="C30" s="7" t="n">
        <v>0.85</v>
      </c>
      <c r="D30" s="7" t="n">
        <v>1</v>
      </c>
      <c r="E30" s="6">
        <f>E12</f>
        <v/>
      </c>
    </row>
    <row r="31">
      <c r="A31" t="inlineStr">
        <is>
          <t>Revenue Synergies (EBITDA)</t>
        </is>
      </c>
      <c r="B31" s="7" t="n">
        <v>0.4</v>
      </c>
      <c r="C31" s="7" t="n">
        <v>0.7</v>
      </c>
      <c r="D31" s="7" t="n">
        <v>1</v>
      </c>
      <c r="E31" s="6">
        <f>E13*B18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Dashboard — M&amp;A Merger Model | Sava acquires Pacific Forge</t>
        </is>
      </c>
    </row>
    <row r="2">
      <c r="A2" t="inlineStr">
        <is>
          <t>Purchase price, financing, pro forma EPS, accretion/dilution | USD ($M)</t>
        </is>
      </c>
    </row>
    <row r="4">
      <c r="A4" s="2" t="inlineStr">
        <is>
          <t>Deal Parties</t>
        </is>
      </c>
      <c r="B4" s="3" t="n"/>
    </row>
    <row r="5">
      <c r="A5" t="inlineStr">
        <is>
          <t>Acquirer</t>
        </is>
      </c>
      <c r="B5" t="inlineStr">
        <is>
          <t>Sava Industrial Co.Ltd</t>
        </is>
      </c>
    </row>
    <row r="6">
      <c r="A6" t="inlineStr">
        <is>
          <t>Target</t>
        </is>
      </c>
      <c r="B6" t="inlineStr">
        <is>
          <t>Pacific Forge Components Ltd.</t>
        </is>
      </c>
    </row>
    <row r="8">
      <c r="A8" s="23" t="n"/>
      <c r="B8" s="23" t="inlineStr">
        <is>
          <t>Value</t>
        </is>
      </c>
    </row>
    <row r="9">
      <c r="A9" t="inlineStr">
        <is>
          <t>Offer Price ($/sh)</t>
        </is>
      </c>
      <c r="B9" s="24">
        <f>'Purchase Price'!B10</f>
        <v/>
      </c>
    </row>
    <row r="10">
      <c r="A10" t="inlineStr">
        <is>
          <t>Equity Purchase Price</t>
        </is>
      </c>
      <c r="B10" s="25">
        <f>Assumptions!B43</f>
        <v/>
      </c>
    </row>
    <row r="11">
      <c r="A11" t="inlineStr">
        <is>
          <t>Enterprise Value</t>
        </is>
      </c>
      <c r="B11" s="12">
        <f>Assumptions!B45</f>
        <v/>
      </c>
    </row>
    <row r="12">
      <c r="A12" t="inlineStr">
        <is>
          <t>Implied EV/EBITDA</t>
        </is>
      </c>
      <c r="B12" s="26">
        <f>'Purchase Price'!C22</f>
        <v/>
      </c>
    </row>
    <row r="13">
      <c r="A13" t="inlineStr">
        <is>
          <t>Cash / Stock Mix</t>
        </is>
      </c>
      <c r="B13">
        <f>TEXT(Assumptions!B48,"0%")&amp;" / "&amp;TEXT(Assumptions!B49,"0%")</f>
        <v/>
      </c>
    </row>
    <row r="14">
      <c r="A14" t="inlineStr">
        <is>
          <t>New Debt Raised</t>
        </is>
      </c>
      <c r="B14" s="25">
        <f>Assumptions!B50</f>
        <v/>
      </c>
    </row>
    <row r="15">
      <c r="A15" t="inlineStr">
        <is>
          <t>New Shares Issued (M)</t>
        </is>
      </c>
      <c r="B15" s="25">
        <f>'Sources &amp; Uses'!B19</f>
        <v/>
      </c>
    </row>
    <row r="16">
      <c r="A16" t="inlineStr">
        <is>
          <t>Pro Forma Shares (M)</t>
        </is>
      </c>
      <c r="B16" s="25">
        <f>'Sources &amp; Uses'!B21</f>
        <v/>
      </c>
    </row>
    <row r="17">
      <c r="A17" t="inlineStr">
        <is>
          <t>Goodwill</t>
        </is>
      </c>
      <c r="B17" s="12">
        <f>'Sources &amp; Uses'!B28</f>
        <v/>
      </c>
    </row>
    <row r="18">
      <c r="A18" t="inlineStr">
        <is>
          <t>Year 1 Synergy EBITDA</t>
        </is>
      </c>
      <c r="B18" s="25">
        <f>Synergies!B24</f>
        <v/>
      </c>
    </row>
    <row r="19">
      <c r="A19" t="inlineStr">
        <is>
          <t>Pro Forma EBITDA</t>
        </is>
      </c>
      <c r="B19" s="25">
        <f>'Pro Forma IS'!D17</f>
        <v/>
      </c>
    </row>
    <row r="20">
      <c r="A20" t="inlineStr">
        <is>
          <t>Standalone EPS ($/sh)</t>
        </is>
      </c>
      <c r="B20" s="24">
        <f>Assumptions!B21</f>
        <v/>
      </c>
    </row>
    <row r="21">
      <c r="A21" t="inlineStr">
        <is>
          <t>Pro Forma EPS (no synergies)</t>
        </is>
      </c>
      <c r="B21" s="24">
        <f>'Accretion Dilution'!B12</f>
        <v/>
      </c>
    </row>
    <row r="22">
      <c r="A22" t="inlineStr">
        <is>
          <t>Pro Forma EPS (with synergies)</t>
        </is>
      </c>
      <c r="B22" s="9">
        <f>'Pro Forma IS'!D31</f>
        <v/>
      </c>
    </row>
    <row r="23">
      <c r="A23" t="inlineStr">
        <is>
          <t>Accretion — No Synergies</t>
        </is>
      </c>
      <c r="B23" s="27">
        <f>'Accretion Dilution'!B13</f>
        <v/>
      </c>
    </row>
    <row r="24">
      <c r="A24" t="inlineStr">
        <is>
          <t>Accretion — With Synergies</t>
        </is>
      </c>
      <c r="B24" s="22">
        <f>'Accretion Dilution'!B18</f>
        <v/>
      </c>
    </row>
    <row r="25">
      <c r="A25" t="inlineStr">
        <is>
          <t>Active Synergy Scenario</t>
        </is>
      </c>
      <c r="B25">
        <f>CHOOSE(Assumptions!B62,"Base","Upside","Downside")</f>
        <v/>
      </c>
    </row>
    <row r="26">
      <c r="A26" t="inlineStr">
        <is>
          <t>Sava Revenue (Demo #1)</t>
        </is>
      </c>
      <c r="B26" s="25">
        <f>Assumptions!B12</f>
        <v/>
      </c>
    </row>
    <row r="27">
      <c r="A27" t="inlineStr">
        <is>
          <t>Target Revenue</t>
        </is>
      </c>
      <c r="B27" s="25">
        <f>Assumptions!B26</f>
        <v/>
      </c>
    </row>
    <row r="29">
      <c r="A29" s="28" t="inlineStr">
        <is>
          <t>Notes</t>
        </is>
      </c>
    </row>
    <row r="30">
      <c r="A30" t="inlineStr">
        <is>
          <t>• Sava metrics FY2023A aligned with Demo #1 (3-Statement).</t>
        </is>
      </c>
    </row>
    <row r="31">
      <c r="A31" t="inlineStr">
        <is>
          <t>• Offer premium &amp; EV/EBITDA reference Demo #7 precedent transactions (~8.0x).</t>
        </is>
      </c>
    </row>
    <row r="32">
      <c r="A32" t="inlineStr">
        <is>
          <t>• Toggle synergy scenario on Assumptions (1=Base, 2=Upside, 3=Downside).</t>
        </is>
      </c>
    </row>
    <row r="33">
      <c r="A33" t="inlineStr">
        <is>
          <t>• Blue cells = inputs; black = formulas. All values USD ($M) unless noted.</t>
        </is>
      </c>
    </row>
    <row r="34">
      <c r="A34" t="inlineStr">
        <is>
          <t>• Pacific Forge is fictional target — metal fabrication bolt-on for Sava.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2026-09-17T14:01:05Z</dcterms:created>
  <dcterms:modified xsi:type="dcterms:W3CDTF">2026-09-17T14:01:05Z</dcterms:modified>
</cp:coreProperties>
</file>