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umptions" sheetId="1" state="visible" r:id="rId1"/>
    <sheet name="Debt Tranches" sheetId="2" state="visible" r:id="rId2"/>
    <sheet name="Amortization Schedule" sheetId="3" state="visible" r:id="rId3"/>
    <sheet name="Interest Calculation" sheetId="4" state="visible" r:id="rId4"/>
    <sheet name="Covenant Tests" sheetId="5" state="visible" r:id="rId5"/>
    <sheet name="Summary" sheetId="6" state="visible" r:id="rId6"/>
    <sheet name="Dashboard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"/>
    <numFmt numFmtId="165" formatCode="0.0%"/>
    <numFmt numFmtId="166" formatCode="0.00x"/>
    <numFmt numFmtId="167" formatCode="DD-MMM-YY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</font>
    <font>
      <color rgb="000000FF"/>
    </font>
    <font>
      <b val="1"/>
      <color rgb="00FFFFFF"/>
    </font>
    <font>
      <color rgb="00000000"/>
    </font>
  </fonts>
  <fills count="6">
    <fill>
      <patternFill/>
    </fill>
    <fill>
      <patternFill patternType="gray125"/>
    </fill>
    <fill>
      <patternFill patternType="solid">
        <fgColor rgb="00D9E2F3"/>
      </patternFill>
    </fill>
    <fill>
      <patternFill patternType="solid">
        <fgColor rgb="00E2EFDA"/>
      </patternFill>
    </fill>
    <fill>
      <patternFill patternType="solid">
        <fgColor rgb="001F4E79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0" fontId="3" fillId="0" borderId="0" pivotButton="0" quotePrefix="0" xfId="0"/>
    <xf numFmtId="1" fontId="3" fillId="0" borderId="0" pivotButton="0" quotePrefix="0" xfId="0"/>
    <xf numFmtId="164" fontId="3" fillId="0" borderId="0" pivotButton="0" quotePrefix="0" xfId="0"/>
    <xf numFmtId="165" fontId="3" fillId="0" borderId="0" pivotButton="0" quotePrefix="0" xfId="0"/>
    <xf numFmtId="166" fontId="3" fillId="0" borderId="0" pivotButton="0" quotePrefix="0" xfId="0"/>
    <xf numFmtId="164" fontId="2" fillId="3" borderId="0" pivotButton="0" quotePrefix="0" xfId="0"/>
    <xf numFmtId="166" fontId="2" fillId="0" borderId="0" pivotButton="0" quotePrefix="0" xfId="0"/>
    <xf numFmtId="0" fontId="4" fillId="4" borderId="0" applyAlignment="1" pivotButton="0" quotePrefix="0" xfId="0">
      <alignment horizontal="center" wrapText="1"/>
    </xf>
    <xf numFmtId="164" fontId="5" fillId="5" borderId="0" pivotButton="0" quotePrefix="0" xfId="0"/>
    <xf numFmtId="165" fontId="5" fillId="0" borderId="0" pivotButton="0" quotePrefix="0" xfId="0"/>
    <xf numFmtId="164" fontId="5" fillId="0" borderId="0" pivotButton="0" quotePrefix="0" xfId="0"/>
    <xf numFmtId="164" fontId="5" fillId="3" borderId="0" pivotButton="0" quotePrefix="0" xfId="0"/>
    <xf numFmtId="0" fontId="2" fillId="0" borderId="0" pivotButton="0" quotePrefix="0" xfId="0"/>
    <xf numFmtId="0" fontId="4" fillId="4" borderId="0" applyAlignment="1" pivotButton="0" quotePrefix="0" xfId="0">
      <alignment horizontal="center"/>
    </xf>
    <xf numFmtId="167" fontId="3" fillId="0" borderId="0" applyAlignment="1" pivotButton="0" quotePrefix="0" xfId="0">
      <alignment horizontal="center"/>
    </xf>
    <xf numFmtId="166" fontId="5" fillId="0" borderId="0" pivotButton="0" quotePrefix="0" xfId="0"/>
    <xf numFmtId="0" fontId="5" fillId="0" borderId="0" pivotButton="0" quotePrefix="0" xfId="0"/>
    <xf numFmtId="0" fontId="2" fillId="3" borderId="0" pivotButton="0" quotePrefix="0" xfId="0"/>
    <xf numFmtId="166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EBITDA Forecast ($M)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>
              <a:prstDash val="solid"/>
            </a:ln>
          </spPr>
          <cat>
            <numRef>
              <f>'Dashboard'!$B$21:$F$21</f>
            </numRef>
          </cat>
          <val>
            <numRef>
              <f>'Dashboard'!$B$22:$F$22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USD ($M)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Net Debt Paydown ($M)</a:t>
            </a:r>
          </a:p>
        </rich>
      </tx>
    </title>
    <plotArea>
      <lineChart>
        <grouping val="standard"/>
        <ser>
          <idx val="0"/>
          <order val="0"/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'Dashboard'!$B$22:$F$22</f>
            </numRef>
          </cat>
          <val>
            <numRef>
              <f>'Dashboard'!$B$23:$F$23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USD ($M)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Interest Coverage vs Covenant</a:t>
            </a:r>
          </a:p>
        </rich>
      </tx>
    </title>
    <plotArea>
      <lineChart>
        <grouping val="standard"/>
        <ser>
          <idx val="0"/>
          <order val="0"/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'Dashboard'!$B$23:$F$23</f>
            </numRef>
          </cat>
          <val>
            <numRef>
              <f>'Dashboard'!$B$24:$F$24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Multiple (x)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Covenant Headroom — Net Debt/EBITDA &amp; IC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'Dashboard'!A76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'Dashboard'!$B$75:$F$75</f>
            </numRef>
          </cat>
          <val>
            <numRef>
              <f>'Dashboard'!$B$76:$F$76</f>
            </numRef>
          </val>
        </ser>
        <ser>
          <idx val="1"/>
          <order val="1"/>
          <tx>
            <strRef>
              <f>'Dashboard'!A77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'Dashboard'!$B$75:$F$75</f>
            </numRef>
          </cat>
          <val>
            <numRef>
              <f>'Dashboard'!$B$77:$F$77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Headroom (x)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25</row>
      <rowOff>0</rowOff>
    </from>
    <ext cx="576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0</col>
      <colOff>0</colOff>
      <row>41</row>
      <rowOff>0</rowOff>
    </from>
    <ext cx="576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0</col>
      <colOff>0</colOff>
      <row>57</row>
      <rowOff>0</rowOff>
    </from>
    <ext cx="5760000" cy="324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0</col>
      <colOff>0</colOff>
      <row>80</row>
      <rowOff>0</rowOff>
    </from>
    <ext cx="6480000" cy="36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</cols>
  <sheetData>
    <row r="1">
      <c r="A1" s="1" t="inlineStr">
        <is>
          <t>Sava Industrial Co.Ltd — Credit Facility Assumptions</t>
        </is>
      </c>
    </row>
    <row r="2">
      <c r="A2" t="inlineStr">
        <is>
          <t>Standalone debt schedule (embedded model) | Senior secured credit agreement | USD ($M) | 5-year forecast</t>
        </is>
      </c>
    </row>
    <row r="4">
      <c r="A4" s="2" t="inlineStr">
        <is>
          <t>BORROWER &amp; FACILITY</t>
        </is>
      </c>
      <c r="B4" s="3" t="n"/>
      <c r="C4" s="3" t="n"/>
    </row>
    <row r="5">
      <c r="A5" t="inlineStr">
        <is>
          <t>Borrower</t>
        </is>
      </c>
      <c r="B5" s="4" t="inlineStr">
        <is>
          <t>Sava Industrial Co.Ltd</t>
        </is>
      </c>
    </row>
    <row r="6">
      <c r="A6" t="inlineStr">
        <is>
          <t>Facility Type</t>
        </is>
      </c>
      <c r="B6" s="4" t="inlineStr">
        <is>
          <t>Senior Secured Credit Agreement (Revolver + Term Loans)</t>
        </is>
      </c>
    </row>
    <row r="7">
      <c r="A7" t="inlineStr">
        <is>
          <t>Financial Close</t>
        </is>
      </c>
      <c r="B7" s="4" t="inlineStr">
        <is>
          <t>01-Jan-2025</t>
        </is>
      </c>
    </row>
    <row r="8">
      <c r="A8" t="inlineStr">
        <is>
          <t>Maturity (Years from Close)</t>
        </is>
      </c>
      <c r="B8" s="5" t="n">
        <v>5</v>
      </c>
    </row>
    <row r="10">
      <c r="A10" s="2" t="inlineStr">
        <is>
          <t>LTM OPERATING — FY2023A (Demo #1)</t>
        </is>
      </c>
      <c r="B10" s="3" t="n"/>
      <c r="C10" s="3" t="n"/>
    </row>
    <row r="11">
      <c r="A11" s="4" t="inlineStr">
        <is>
          <t>Revenue (LTM)</t>
        </is>
      </c>
      <c r="B11" s="6" t="n">
        <v>480</v>
      </c>
    </row>
    <row r="12">
      <c r="A12" s="4" t="inlineStr">
        <is>
          <t>EBITDA (LTM)</t>
        </is>
      </c>
      <c r="B12" s="6" t="n">
        <v>110.4</v>
      </c>
    </row>
    <row r="13">
      <c r="A13" s="4" t="inlineStr">
        <is>
          <t>Cash &amp; Equivalents (Year 0)</t>
        </is>
      </c>
      <c r="B13" s="6" t="n">
        <v>45</v>
      </c>
    </row>
    <row r="15">
      <c r="A15" s="2" t="inlineStr">
        <is>
          <t>OPERATING DRIVERS — FORECAST (Y1–Y5)</t>
        </is>
      </c>
      <c r="B15" s="3" t="n"/>
      <c r="C15" s="3" t="n"/>
    </row>
    <row r="16">
      <c r="A16" s="4" t="inlineStr">
        <is>
          <t>Revenue Growth (each year)</t>
        </is>
      </c>
      <c r="B16" s="7" t="n">
        <v>0.05</v>
      </c>
    </row>
    <row r="17">
      <c r="A17" s="4" t="inlineStr">
        <is>
          <t>EBITDA Margin</t>
        </is>
      </c>
      <c r="B17" s="7" t="n">
        <v>0.235</v>
      </c>
    </row>
    <row r="18">
      <c r="A18" s="4" t="inlineStr">
        <is>
          <t>D&amp;A (% of Revenue)</t>
        </is>
      </c>
      <c r="B18" s="7" t="n">
        <v>0.073</v>
      </c>
    </row>
    <row r="19">
      <c r="A19" s="4" t="inlineStr">
        <is>
          <t>CapEx (% of Revenue)</t>
        </is>
      </c>
      <c r="B19" s="7" t="n">
        <v>0.04</v>
      </c>
    </row>
    <row r="20">
      <c r="A20" s="4" t="inlineStr">
        <is>
          <t>ΔNWC (% of Revenue Growth)</t>
        </is>
      </c>
      <c r="B20" s="7" t="n">
        <v>0.1</v>
      </c>
    </row>
    <row r="21">
      <c r="A21" s="4" t="inlineStr">
        <is>
          <t>Tax Rate</t>
        </is>
      </c>
      <c r="B21" s="7" t="n">
        <v>0.25</v>
      </c>
    </row>
    <row r="23">
      <c r="A23" s="2" t="inlineStr">
        <is>
          <t>MARKET RATES</t>
        </is>
      </c>
      <c r="B23" s="3" t="n"/>
      <c r="C23" s="3" t="n"/>
    </row>
    <row r="24">
      <c r="A24" s="4" t="inlineStr">
        <is>
          <t>SOFR / Floating Base Rate</t>
        </is>
      </c>
      <c r="B24" s="7" t="n">
        <v>0.05</v>
      </c>
    </row>
    <row r="26">
      <c r="A26" s="2" t="inlineStr">
        <is>
          <t>REVOLVER</t>
        </is>
      </c>
      <c r="B26" s="3" t="n"/>
      <c r="C26" s="3" t="n"/>
    </row>
    <row r="27">
      <c r="A27" s="4" t="inlineStr">
        <is>
          <t>Revolver — Committed Amount</t>
        </is>
      </c>
      <c r="B27" s="6" t="n">
        <v>75</v>
      </c>
    </row>
    <row r="28">
      <c r="A28" s="4" t="inlineStr">
        <is>
          <t>Revolver — Drawn at Close (Year 0)</t>
        </is>
      </c>
      <c r="B28" s="6" t="n">
        <v>45</v>
      </c>
    </row>
    <row r="29">
      <c r="A29" s="4" t="inlineStr">
        <is>
          <t>Revolver — Spread (floating)</t>
        </is>
      </c>
      <c r="B29" s="7" t="n">
        <v>0.0225</v>
      </c>
    </row>
    <row r="30">
      <c r="A30" s="4" t="inlineStr">
        <is>
          <t>Revolver — Commitment Fee (undrawn)</t>
        </is>
      </c>
      <c r="B30" s="7" t="n">
        <v>0.005</v>
      </c>
    </row>
    <row r="31">
      <c r="A31" s="4" t="inlineStr">
        <is>
          <t>Revolver — Mandatory Amort (%/yr)</t>
        </is>
      </c>
      <c r="B31" s="7" t="n">
        <v>0</v>
      </c>
    </row>
    <row r="33">
      <c r="A33" s="2" t="inlineStr">
        <is>
          <t>TERM LOAN A (FLOATING)</t>
        </is>
      </c>
      <c r="B33" s="3" t="n"/>
      <c r="C33" s="3" t="n"/>
    </row>
    <row r="34">
      <c r="A34" s="4" t="inlineStr">
        <is>
          <t>Term Loan A — Principal at Close</t>
        </is>
      </c>
      <c r="B34" s="6" t="n">
        <v>150</v>
      </c>
    </row>
    <row r="35">
      <c r="A35" s="4" t="inlineStr">
        <is>
          <t>Term Loan A — Spread</t>
        </is>
      </c>
      <c r="B35" s="7" t="n">
        <v>0.0275</v>
      </c>
    </row>
    <row r="36">
      <c r="A36" s="4" t="inlineStr">
        <is>
          <t>Term Loan A — Mandatory Amort (%/yr)</t>
        </is>
      </c>
      <c r="B36" s="7" t="n">
        <v>0.05</v>
      </c>
    </row>
    <row r="38">
      <c r="A38" s="2" t="inlineStr">
        <is>
          <t>TERM LOAN B (FIXED)</t>
        </is>
      </c>
      <c r="B38" s="3" t="n"/>
      <c r="C38" s="3" t="n"/>
    </row>
    <row r="39">
      <c r="A39" s="4" t="inlineStr">
        <is>
          <t>Term Loan B — Principal at Close</t>
        </is>
      </c>
      <c r="B39" s="6" t="n">
        <v>200</v>
      </c>
    </row>
    <row r="40">
      <c r="A40" s="4" t="inlineStr">
        <is>
          <t>Term Loan B — Fixed Cash Rate</t>
        </is>
      </c>
      <c r="B40" s="7" t="n">
        <v>0.075</v>
      </c>
    </row>
    <row r="41">
      <c r="A41" s="4" t="inlineStr">
        <is>
          <t>Term Loan B — Mandatory Amort (%/yr)</t>
        </is>
      </c>
      <c r="B41" s="7" t="n">
        <v>0.025</v>
      </c>
    </row>
    <row r="43">
      <c r="A43" s="2" t="inlineStr">
        <is>
          <t>OPTIONAL PREPAYMENT</t>
        </is>
      </c>
      <c r="B43" s="3" t="n"/>
      <c r="C43" s="3" t="n"/>
    </row>
    <row r="44">
      <c r="A44" s="4" t="inlineStr">
        <is>
          <t>Optional Prepay (% of Excess FCF)</t>
        </is>
      </c>
      <c r="B44" s="7" t="n">
        <v>0.5</v>
      </c>
    </row>
    <row r="45">
      <c r="A45" s="4" t="inlineStr">
        <is>
          <t>Minimum Cash Balance</t>
        </is>
      </c>
      <c r="B45" s="6" t="n">
        <v>30</v>
      </c>
    </row>
    <row r="47">
      <c r="A47" s="2" t="inlineStr">
        <is>
          <t>FINANCIAL COVENANTS</t>
        </is>
      </c>
      <c r="B47" s="3" t="n"/>
      <c r="C47" s="3" t="n"/>
    </row>
    <row r="48">
      <c r="A48" s="4" t="inlineStr">
        <is>
          <t>Max Net Debt / EBITDA</t>
        </is>
      </c>
      <c r="B48" s="8" t="n">
        <v>3.5</v>
      </c>
    </row>
    <row r="49">
      <c r="A49" s="4" t="inlineStr">
        <is>
          <t>Min Interest Coverage (EBITDA / Interest)</t>
        </is>
      </c>
      <c r="B49" s="8" t="n">
        <v>3</v>
      </c>
    </row>
    <row r="51">
      <c r="A51" s="2" t="inlineStr">
        <is>
          <t>FACILITY SUMMARY (Year 0)</t>
        </is>
      </c>
      <c r="B51" s="3" t="n"/>
      <c r="C51" s="3" t="n"/>
    </row>
    <row r="52">
      <c r="A52" t="inlineStr">
        <is>
          <t>Total Funded Debt at Close</t>
        </is>
      </c>
      <c r="B52" s="9">
        <f>B28+B34+B39</f>
        <v/>
      </c>
    </row>
    <row r="53">
      <c r="A53" t="inlineStr">
        <is>
          <t>Net Debt at Close</t>
        </is>
      </c>
      <c r="B53" s="9">
        <f>B52-B13</f>
        <v/>
      </c>
    </row>
    <row r="54">
      <c r="A54" t="inlineStr">
        <is>
          <t>Net Debt / LTM EBITDA (Year 0)</t>
        </is>
      </c>
      <c r="B54" s="10">
        <f>B53/B12</f>
        <v/>
      </c>
    </row>
    <row r="56">
      <c r="A56" s="2" t="inlineStr">
        <is>
          <t>• Blue = inputs; black = formulas. All values USD ($M).</t>
        </is>
      </c>
      <c r="B56" s="3" t="n"/>
      <c r="C56" s="3" t="n"/>
    </row>
    <row r="57">
      <c r="A57" t="inlineStr">
        <is>
          <t>• Revolver + TLA = floating (SOFR + spread); TLB = fixed coupon.</t>
        </is>
      </c>
    </row>
    <row r="58">
      <c r="A58" t="inlineStr">
        <is>
          <t>• Optional prepayment applied TLB → TLA → Revolver after mandatory amort.</t>
        </is>
      </c>
    </row>
    <row r="59">
      <c r="A59" t="inlineStr">
        <is>
          <t>• Covenant tests: Net Debt/EBITDA and Interest Coverage vs credit agreement.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3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Debt Tranches — Facility Terms at Close</t>
        </is>
      </c>
    </row>
    <row r="2">
      <c r="A2" t="inlineStr">
        <is>
          <t>Revolver + Term Loan A (floating) + Term Loan B (fixed) | Sava Industrial Co.Ltd</t>
        </is>
      </c>
    </row>
    <row r="4">
      <c r="A4" s="11" t="inlineStr">
        <is>
          <t>Tranche</t>
        </is>
      </c>
      <c r="B4" s="11" t="inlineStr">
        <is>
          <t>Type</t>
        </is>
      </c>
      <c r="C4" s="11" t="inlineStr">
        <is>
          <t>Committed / Principal ($M)</t>
        </is>
      </c>
      <c r="D4" s="11" t="inlineStr">
        <is>
          <t>Rate Type</t>
        </is>
      </c>
      <c r="E4" s="11" t="inlineStr">
        <is>
          <t>All-in Rate (Y1)</t>
        </is>
      </c>
      <c r="F4" s="11" t="inlineStr">
        <is>
          <t>Mandatory Amort %/yr</t>
        </is>
      </c>
      <c r="G4" s="11" t="inlineStr">
        <is>
          <t>Maturity</t>
        </is>
      </c>
    </row>
    <row r="5">
      <c r="A5" t="inlineStr">
        <is>
          <t>Revolving Credit Facility</t>
        </is>
      </c>
      <c r="B5" t="inlineStr">
        <is>
          <t>Revolver</t>
        </is>
      </c>
      <c r="C5" s="12">
        <f>Assumptions!B27</f>
        <v/>
      </c>
      <c r="D5" t="inlineStr">
        <is>
          <t>Floating</t>
        </is>
      </c>
      <c r="E5" s="13">
        <f>Assumptions!B24+Assumptions!B29</f>
        <v/>
      </c>
      <c r="F5" s="13">
        <f>Assumptions!B31</f>
        <v/>
      </c>
      <c r="G5" t="inlineStr">
        <is>
          <t>5 years</t>
        </is>
      </c>
    </row>
    <row r="6">
      <c r="A6" t="inlineStr">
        <is>
          <t>Term Loan A</t>
        </is>
      </c>
      <c r="B6" t="inlineStr">
        <is>
          <t>TLA</t>
        </is>
      </c>
      <c r="C6" s="12">
        <f>Assumptions!B34</f>
        <v/>
      </c>
      <c r="D6" t="inlineStr">
        <is>
          <t>Floating</t>
        </is>
      </c>
      <c r="E6" s="13">
        <f>Assumptions!B24+Assumptions!B35</f>
        <v/>
      </c>
      <c r="F6" s="13">
        <f>Assumptions!B36</f>
        <v/>
      </c>
      <c r="G6" t="inlineStr">
        <is>
          <t>5 years</t>
        </is>
      </c>
    </row>
    <row r="7">
      <c r="A7" t="inlineStr">
        <is>
          <t>Term Loan B</t>
        </is>
      </c>
      <c r="B7" t="inlineStr">
        <is>
          <t>TLB</t>
        </is>
      </c>
      <c r="C7" s="12">
        <f>Assumptions!B39</f>
        <v/>
      </c>
      <c r="D7" t="inlineStr">
        <is>
          <t>Fixed</t>
        </is>
      </c>
      <c r="E7" s="13">
        <f>Assumptions!B40</f>
        <v/>
      </c>
      <c r="F7" s="13">
        <f>Assumptions!B41</f>
        <v/>
      </c>
      <c r="G7" t="inlineStr">
        <is>
          <t>5 years</t>
        </is>
      </c>
    </row>
    <row r="9">
      <c r="A9" s="2" t="inlineStr">
        <is>
          <t>DRAWN vs COMMITTED — REVOLVER</t>
        </is>
      </c>
      <c r="B9" s="3" t="n"/>
      <c r="C9" s="3" t="n"/>
      <c r="D9" s="3" t="n"/>
    </row>
    <row r="10">
      <c r="A10" t="inlineStr">
        <is>
          <t>Committed Amount</t>
        </is>
      </c>
      <c r="B10" s="14">
        <f>Assumptions!B27</f>
        <v/>
      </c>
    </row>
    <row r="11">
      <c r="A11" t="inlineStr">
        <is>
          <t>Drawn at Close</t>
        </is>
      </c>
      <c r="B11" s="15">
        <f>Assumptions!B28</f>
        <v/>
      </c>
    </row>
    <row r="12">
      <c r="A12" t="inlineStr">
        <is>
          <t>Undrawn at Close</t>
        </is>
      </c>
      <c r="B12" s="14">
        <f>B10-B11</f>
        <v/>
      </c>
    </row>
    <row r="13">
      <c r="A13" t="inlineStr">
        <is>
          <t>Utilization at Close</t>
        </is>
      </c>
      <c r="B13" s="13">
        <f>IF(B10=0,0,B11/B10)</f>
        <v/>
      </c>
    </row>
    <row r="15">
      <c r="A15" s="2" t="inlineStr">
        <is>
          <t>TOTAL FUNDED DEBT AT CLOSE</t>
        </is>
      </c>
      <c r="B15" s="3" t="n"/>
      <c r="C15" s="3" t="n"/>
      <c r="D15" s="3" t="n"/>
    </row>
    <row r="16">
      <c r="A16" t="inlineStr">
        <is>
          <t>Revolver (drawn)</t>
        </is>
      </c>
      <c r="B16" s="14">
        <f>Assumptions!B28</f>
        <v/>
      </c>
    </row>
    <row r="17">
      <c r="A17" t="inlineStr">
        <is>
          <t>Term Loan A</t>
        </is>
      </c>
      <c r="B17" s="14">
        <f>Assumptions!B34</f>
        <v/>
      </c>
    </row>
    <row r="18">
      <c r="A18" t="inlineStr">
        <is>
          <t>Term Loan B</t>
        </is>
      </c>
      <c r="B18" s="14">
        <f>Assumptions!B39</f>
        <v/>
      </c>
    </row>
    <row r="19">
      <c r="A19" t="inlineStr">
        <is>
          <t>Total Funded Debt</t>
        </is>
      </c>
      <c r="B19" s="9">
        <f>SUM(B16:B18)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selection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Amortization Schedule — Mandatory + Optional Prepayment</t>
        </is>
      </c>
    </row>
    <row r="2">
      <c r="A2" t="inlineStr">
        <is>
          <t>Principal repayments by tranche | USD ($M)</t>
        </is>
      </c>
    </row>
    <row r="4">
      <c r="A4" s="16" t="inlineStr">
        <is>
          <t>USD ($M)</t>
        </is>
      </c>
      <c r="B4" s="17" t="inlineStr">
        <is>
          <t>Year 0</t>
        </is>
      </c>
      <c r="C4" s="17" t="inlineStr">
        <is>
          <t>Year 1</t>
        </is>
      </c>
      <c r="D4" s="17" t="inlineStr">
        <is>
          <t>Year 2</t>
        </is>
      </c>
      <c r="E4" s="17" t="inlineStr">
        <is>
          <t>Year 3</t>
        </is>
      </c>
      <c r="F4" s="17" t="inlineStr">
        <is>
          <t>Year 4</t>
        </is>
      </c>
      <c r="G4" s="17" t="inlineStr">
        <is>
          <t>Year 5</t>
        </is>
      </c>
    </row>
    <row r="5">
      <c r="A5" t="inlineStr">
        <is>
          <t>Period End</t>
        </is>
      </c>
      <c r="B5" s="18" t="inlineStr">
        <is>
          <t>31-Dec-24</t>
        </is>
      </c>
      <c r="C5" s="18" t="inlineStr">
        <is>
          <t>31-Dec-25</t>
        </is>
      </c>
      <c r="D5" s="18" t="inlineStr">
        <is>
          <t>31-Dec-26</t>
        </is>
      </c>
      <c r="E5" s="18" t="inlineStr">
        <is>
          <t>31-Dec-27</t>
        </is>
      </c>
      <c r="F5" s="18" t="inlineStr">
        <is>
          <t>31-Dec-28</t>
        </is>
      </c>
      <c r="G5" s="18" t="inlineStr">
        <is>
          <t>31-Dec-29</t>
        </is>
      </c>
    </row>
    <row r="6">
      <c r="A6" s="2" t="inlineStr">
        <is>
          <t>REVOLVER (Drawn Balance)</t>
        </is>
      </c>
      <c r="B6" s="3" t="n"/>
      <c r="C6" s="3" t="n"/>
      <c r="D6" s="3" t="n"/>
      <c r="E6" s="3" t="n"/>
      <c r="F6" s="3" t="n"/>
      <c r="G6" s="3" t="n"/>
    </row>
    <row r="7">
      <c r="A7" t="inlineStr">
        <is>
          <t>Beginning Balance</t>
        </is>
      </c>
      <c r="B7" s="12">
        <f>Assumptions!B28</f>
        <v/>
      </c>
      <c r="C7" s="14">
        <f>C11</f>
        <v/>
      </c>
      <c r="D7" s="14">
        <f>D11</f>
        <v/>
      </c>
      <c r="E7" s="14">
        <f>E11</f>
        <v/>
      </c>
      <c r="F7" s="14">
        <f>F11</f>
        <v/>
      </c>
      <c r="G7" s="14">
        <f>G11</f>
        <v/>
      </c>
    </row>
    <row r="8">
      <c r="A8" t="inlineStr">
        <is>
          <t>Mandatory Amortization</t>
        </is>
      </c>
      <c r="B8" s="14" t="n">
        <v>0</v>
      </c>
      <c r="C8" s="14">
        <f>C7*Assumptions!$B$31</f>
        <v/>
      </c>
      <c r="D8" s="14">
        <f>D7*Assumptions!$B$31</f>
        <v/>
      </c>
      <c r="E8" s="14">
        <f>E7*Assumptions!$B$31</f>
        <v/>
      </c>
      <c r="F8" s="14">
        <f>F7*Assumptions!$B$31</f>
        <v/>
      </c>
      <c r="G8" s="14">
        <f>G7*Assumptions!$B$31</f>
        <v/>
      </c>
    </row>
    <row r="9">
      <c r="A9" t="inlineStr">
        <is>
          <t>Optional Prepayment</t>
        </is>
      </c>
      <c r="B9" s="14" t="n">
        <v>0</v>
      </c>
      <c r="C9" s="14">
        <f>'Summary'!C26</f>
        <v/>
      </c>
      <c r="D9" s="14">
        <f>'Summary'!D26</f>
        <v/>
      </c>
      <c r="E9" s="14">
        <f>'Summary'!E26</f>
        <v/>
      </c>
      <c r="F9" s="14">
        <f>'Summary'!F26</f>
        <v/>
      </c>
      <c r="G9" s="14">
        <f>'Summary'!G26</f>
        <v/>
      </c>
    </row>
    <row r="10">
      <c r="A10" t="inlineStr">
        <is>
          <t>Total Principal Repayment</t>
        </is>
      </c>
      <c r="B10" s="14">
        <f>B8+B9</f>
        <v/>
      </c>
      <c r="C10" s="14">
        <f>C8+C9</f>
        <v/>
      </c>
      <c r="D10" s="14">
        <f>D8+D9</f>
        <v/>
      </c>
      <c r="E10" s="14">
        <f>E8+E9</f>
        <v/>
      </c>
      <c r="F10" s="14">
        <f>F8+F9</f>
        <v/>
      </c>
      <c r="G10" s="14">
        <f>G8+G9</f>
        <v/>
      </c>
    </row>
    <row r="11">
      <c r="A11" t="inlineStr">
        <is>
          <t>Ending Balance</t>
        </is>
      </c>
      <c r="B11" s="14">
        <f>B7</f>
        <v/>
      </c>
      <c r="C11" s="14">
        <f>MAX(0,C7-C10)</f>
        <v/>
      </c>
      <c r="D11" s="14">
        <f>MAX(0,D7-D10)</f>
        <v/>
      </c>
      <c r="E11" s="14">
        <f>MAX(0,E7-E10)</f>
        <v/>
      </c>
      <c r="F11" s="14">
        <f>MAX(0,F7-F10)</f>
        <v/>
      </c>
      <c r="G11" s="9">
        <f>MAX(0,G7-G10)</f>
        <v/>
      </c>
    </row>
    <row r="13">
      <c r="A13" s="2" t="inlineStr">
        <is>
          <t>TERM LOAN A</t>
        </is>
      </c>
      <c r="B13" s="3" t="n"/>
      <c r="C13" s="3" t="n"/>
      <c r="D13" s="3" t="n"/>
      <c r="E13" s="3" t="n"/>
      <c r="F13" s="3" t="n"/>
      <c r="G13" s="3" t="n"/>
    </row>
    <row r="14">
      <c r="A14" t="inlineStr">
        <is>
          <t>Beginning Balance</t>
        </is>
      </c>
      <c r="B14" s="12">
        <f>Assumptions!B34</f>
        <v/>
      </c>
      <c r="C14" s="14">
        <f>C18</f>
        <v/>
      </c>
      <c r="D14" s="14">
        <f>D18</f>
        <v/>
      </c>
      <c r="E14" s="14">
        <f>E18</f>
        <v/>
      </c>
      <c r="F14" s="14">
        <f>F18</f>
        <v/>
      </c>
      <c r="G14" s="14">
        <f>G18</f>
        <v/>
      </c>
    </row>
    <row r="15">
      <c r="A15" t="inlineStr">
        <is>
          <t>Mandatory Amortization</t>
        </is>
      </c>
      <c r="B15" s="14" t="n">
        <v>0</v>
      </c>
      <c r="C15" s="14">
        <f>C14*Assumptions!$B$36</f>
        <v/>
      </c>
      <c r="D15" s="14">
        <f>D14*Assumptions!$B$36</f>
        <v/>
      </c>
      <c r="E15" s="14">
        <f>E14*Assumptions!$B$36</f>
        <v/>
      </c>
      <c r="F15" s="14">
        <f>F14*Assumptions!$B$36</f>
        <v/>
      </c>
      <c r="G15" s="14">
        <f>G14*Assumptions!$B$36</f>
        <v/>
      </c>
    </row>
    <row r="16">
      <c r="A16" t="inlineStr">
        <is>
          <t>Optional Prepayment</t>
        </is>
      </c>
      <c r="B16" s="14" t="n">
        <v>0</v>
      </c>
      <c r="C16" s="14">
        <f>'Summary'!C25</f>
        <v/>
      </c>
      <c r="D16" s="14">
        <f>'Summary'!D25</f>
        <v/>
      </c>
      <c r="E16" s="14">
        <f>'Summary'!E25</f>
        <v/>
      </c>
      <c r="F16" s="14">
        <f>'Summary'!F25</f>
        <v/>
      </c>
      <c r="G16" s="14">
        <f>'Summary'!G25</f>
        <v/>
      </c>
    </row>
    <row r="17">
      <c r="A17" t="inlineStr">
        <is>
          <t>Total Principal Repayment</t>
        </is>
      </c>
      <c r="B17" s="14">
        <f>B15+B16</f>
        <v/>
      </c>
      <c r="C17" s="14">
        <f>C15+C16</f>
        <v/>
      </c>
      <c r="D17" s="14">
        <f>D15+D16</f>
        <v/>
      </c>
      <c r="E17" s="14">
        <f>E15+E16</f>
        <v/>
      </c>
      <c r="F17" s="14">
        <f>F15+F16</f>
        <v/>
      </c>
      <c r="G17" s="14">
        <f>G15+G16</f>
        <v/>
      </c>
    </row>
    <row r="18">
      <c r="A18" t="inlineStr">
        <is>
          <t>Ending Balance</t>
        </is>
      </c>
      <c r="B18" s="14">
        <f>B14</f>
        <v/>
      </c>
      <c r="C18" s="14">
        <f>MAX(0,C14-C17)</f>
        <v/>
      </c>
      <c r="D18" s="14">
        <f>MAX(0,D14-D17)</f>
        <v/>
      </c>
      <c r="E18" s="14">
        <f>MAX(0,E14-E17)</f>
        <v/>
      </c>
      <c r="F18" s="14">
        <f>MAX(0,F14-F17)</f>
        <v/>
      </c>
      <c r="G18" s="9">
        <f>MAX(0,G14-G17)</f>
        <v/>
      </c>
    </row>
    <row r="20">
      <c r="A20" s="2" t="inlineStr">
        <is>
          <t>TERM LOAN B</t>
        </is>
      </c>
      <c r="B20" s="3" t="n"/>
      <c r="C20" s="3" t="n"/>
      <c r="D20" s="3" t="n"/>
      <c r="E20" s="3" t="n"/>
      <c r="F20" s="3" t="n"/>
      <c r="G20" s="3" t="n"/>
    </row>
    <row r="21">
      <c r="A21" t="inlineStr">
        <is>
          <t>Beginning Balance</t>
        </is>
      </c>
      <c r="B21" s="12">
        <f>Assumptions!B39</f>
        <v/>
      </c>
      <c r="C21" s="14">
        <f>C25</f>
        <v/>
      </c>
      <c r="D21" s="14">
        <f>D25</f>
        <v/>
      </c>
      <c r="E21" s="14">
        <f>E25</f>
        <v/>
      </c>
      <c r="F21" s="14">
        <f>F25</f>
        <v/>
      </c>
      <c r="G21" s="14">
        <f>G25</f>
        <v/>
      </c>
    </row>
    <row r="22">
      <c r="A22" t="inlineStr">
        <is>
          <t>Mandatory Amortization</t>
        </is>
      </c>
      <c r="B22" s="14" t="n">
        <v>0</v>
      </c>
      <c r="C22" s="14">
        <f>C21*Assumptions!$B$41</f>
        <v/>
      </c>
      <c r="D22" s="14">
        <f>D21*Assumptions!$B$41</f>
        <v/>
      </c>
      <c r="E22" s="14">
        <f>E21*Assumptions!$B$41</f>
        <v/>
      </c>
      <c r="F22" s="14">
        <f>F21*Assumptions!$B$41</f>
        <v/>
      </c>
      <c r="G22" s="14">
        <f>G21*Assumptions!$B$41</f>
        <v/>
      </c>
    </row>
    <row r="23">
      <c r="A23" t="inlineStr">
        <is>
          <t>Optional Prepayment</t>
        </is>
      </c>
      <c r="B23" s="14" t="n">
        <v>0</v>
      </c>
      <c r="C23" s="14">
        <f>'Summary'!C24</f>
        <v/>
      </c>
      <c r="D23" s="14">
        <f>'Summary'!D24</f>
        <v/>
      </c>
      <c r="E23" s="14">
        <f>'Summary'!E24</f>
        <v/>
      </c>
      <c r="F23" s="14">
        <f>'Summary'!F24</f>
        <v/>
      </c>
      <c r="G23" s="14">
        <f>'Summary'!G24</f>
        <v/>
      </c>
    </row>
    <row r="24">
      <c r="A24" t="inlineStr">
        <is>
          <t>Total Principal Repayment</t>
        </is>
      </c>
      <c r="B24" s="14">
        <f>B22+B23</f>
        <v/>
      </c>
      <c r="C24" s="14">
        <f>C22+C23</f>
        <v/>
      </c>
      <c r="D24" s="14">
        <f>D22+D23</f>
        <v/>
      </c>
      <c r="E24" s="14">
        <f>E22+E23</f>
        <v/>
      </c>
      <c r="F24" s="14">
        <f>F22+F23</f>
        <v/>
      </c>
      <c r="G24" s="14">
        <f>G22+G23</f>
        <v/>
      </c>
    </row>
    <row r="25">
      <c r="A25" t="inlineStr">
        <is>
          <t>Ending Balance</t>
        </is>
      </c>
      <c r="B25" s="14">
        <f>B21</f>
        <v/>
      </c>
      <c r="C25" s="14">
        <f>MAX(0,C21-C24)</f>
        <v/>
      </c>
      <c r="D25" s="14">
        <f>MAX(0,D21-D24)</f>
        <v/>
      </c>
      <c r="E25" s="14">
        <f>MAX(0,E21-E24)</f>
        <v/>
      </c>
      <c r="F25" s="14">
        <f>MAX(0,F21-F24)</f>
        <v/>
      </c>
      <c r="G25" s="9">
        <f>MAX(0,G21-G24)</f>
        <v/>
      </c>
    </row>
    <row r="27">
      <c r="A27" s="2" t="inlineStr">
        <is>
          <t>TOTAL PRINCIPAL SCHEDULE</t>
        </is>
      </c>
      <c r="B27" s="3" t="n"/>
      <c r="C27" s="3" t="n"/>
      <c r="D27" s="3" t="n"/>
      <c r="E27" s="3" t="n"/>
      <c r="F27" s="3" t="n"/>
      <c r="G27" s="3" t="n"/>
    </row>
    <row r="28">
      <c r="A28" t="inlineStr">
        <is>
          <t>Total Mandatory Amortization</t>
        </is>
      </c>
      <c r="B28" s="14">
        <f>B8+B15+B22</f>
        <v/>
      </c>
      <c r="C28" s="14">
        <f>C8+C15+C22</f>
        <v/>
      </c>
      <c r="D28" s="14">
        <f>D8+D15+D22</f>
        <v/>
      </c>
      <c r="E28" s="14">
        <f>E8+E15+E22</f>
        <v/>
      </c>
      <c r="F28" s="14">
        <f>F8+F15+F22</f>
        <v/>
      </c>
      <c r="G28" s="14">
        <f>G8+G15+G22</f>
        <v/>
      </c>
    </row>
    <row r="29">
      <c r="A29" t="inlineStr">
        <is>
          <t>Total Optional Prepayment</t>
        </is>
      </c>
      <c r="B29" s="14">
        <f>B9+B16+B23</f>
        <v/>
      </c>
      <c r="C29" s="14">
        <f>C9+C16+C23</f>
        <v/>
      </c>
      <c r="D29" s="14">
        <f>D9+D16+D23</f>
        <v/>
      </c>
      <c r="E29" s="14">
        <f>E9+E16+E23</f>
        <v/>
      </c>
      <c r="F29" s="14">
        <f>F9+F16+F23</f>
        <v/>
      </c>
      <c r="G29" s="14">
        <f>G9+G16+G23</f>
        <v/>
      </c>
    </row>
    <row r="30">
      <c r="A30" t="inlineStr">
        <is>
          <t>Total Principal Repayment</t>
        </is>
      </c>
      <c r="B30" s="14">
        <f>B10+B17+B24</f>
        <v/>
      </c>
      <c r="C30" s="14">
        <f>C10+C17+C24</f>
        <v/>
      </c>
      <c r="D30" s="14">
        <f>D10+D17+D24</f>
        <v/>
      </c>
      <c r="E30" s="14">
        <f>E10+E17+E24</f>
        <v/>
      </c>
      <c r="F30" s="14">
        <f>F10+F17+F24</f>
        <v/>
      </c>
      <c r="G30" s="9">
        <f>G10+G17+G24</f>
        <v/>
      </c>
    </row>
    <row r="31">
      <c r="A31" t="inlineStr">
        <is>
          <t>Total Ending Funded Debt</t>
        </is>
      </c>
      <c r="B31" s="14">
        <f>B11+B18+B25</f>
        <v/>
      </c>
      <c r="C31" s="14">
        <f>C11+C18+C25</f>
        <v/>
      </c>
      <c r="D31" s="14">
        <f>D11+D18+D25</f>
        <v/>
      </c>
      <c r="E31" s="14">
        <f>E11+E18+E25</f>
        <v/>
      </c>
      <c r="F31" s="14">
        <f>F11+F18+F25</f>
        <v/>
      </c>
      <c r="G31" s="9">
        <f>G11+G18+G25</f>
        <v/>
      </c>
    </row>
    <row r="33">
      <c r="A33" s="2" t="inlineStr">
        <is>
          <t>CUMULATIVE PRINCIPAL &amp; BALANCE METRICS</t>
        </is>
      </c>
      <c r="B33" s="3" t="n"/>
      <c r="C33" s="3" t="n"/>
      <c r="D33" s="3" t="n"/>
      <c r="E33" s="3" t="n"/>
      <c r="F33" s="3" t="n"/>
      <c r="G33" s="3" t="n"/>
    </row>
    <row r="34">
      <c r="A34" t="inlineStr">
        <is>
          <t>Cumulative Mandatory Amortization</t>
        </is>
      </c>
      <c r="B34" s="14">
        <f>B28</f>
        <v/>
      </c>
      <c r="C34" s="14">
        <f>B34+C28</f>
        <v/>
      </c>
      <c r="D34" s="14">
        <f>C34+D28</f>
        <v/>
      </c>
      <c r="E34" s="14">
        <f>D34+E28</f>
        <v/>
      </c>
      <c r="F34" s="14">
        <f>E34+F28</f>
        <v/>
      </c>
      <c r="G34" s="14">
        <f>F34+G28</f>
        <v/>
      </c>
    </row>
    <row r="35">
      <c r="A35" t="inlineStr">
        <is>
          <t>Cumulative Optional Prepayment</t>
        </is>
      </c>
      <c r="B35" s="14">
        <f>B29</f>
        <v/>
      </c>
      <c r="C35" s="14">
        <f>B35+C29</f>
        <v/>
      </c>
      <c r="D35" s="14">
        <f>C35+D29</f>
        <v/>
      </c>
      <c r="E35" s="14">
        <f>D35+E29</f>
        <v/>
      </c>
      <c r="F35" s="14">
        <f>E35+F29</f>
        <v/>
      </c>
      <c r="G35" s="14">
        <f>F35+G29</f>
        <v/>
      </c>
    </row>
    <row r="36">
      <c r="A36" t="inlineStr">
        <is>
          <t>Cumulative Total Principal Repaid</t>
        </is>
      </c>
      <c r="B36" s="14">
        <f>B30</f>
        <v/>
      </c>
      <c r="C36" s="14">
        <f>B36+C30</f>
        <v/>
      </c>
      <c r="D36" s="14">
        <f>C36+D30</f>
        <v/>
      </c>
      <c r="E36" s="14">
        <f>D36+E30</f>
        <v/>
      </c>
      <c r="F36" s="14">
        <f>E36+F30</f>
        <v/>
      </c>
      <c r="G36" s="14">
        <f>F36+G30</f>
        <v/>
      </c>
    </row>
    <row r="37">
      <c r="A37" t="inlineStr">
        <is>
          <t>% Original Principal Repaid</t>
        </is>
      </c>
      <c r="B37" s="13">
        <f>IF(Assumptions!B52=0,0,B36/Assumptions!B52)</f>
        <v/>
      </c>
      <c r="C37" s="13">
        <f>IF(Assumptions!B52=0,0,C36/Assumptions!B52)</f>
        <v/>
      </c>
      <c r="D37" s="13">
        <f>IF(Assumptions!B52=0,0,D36/Assumptions!B52)</f>
        <v/>
      </c>
      <c r="E37" s="13">
        <f>IF(Assumptions!B52=0,0,E36/Assumptions!B52)</f>
        <v/>
      </c>
      <c r="F37" s="13">
        <f>IF(Assumptions!B52=0,0,F36/Assumptions!B52)</f>
        <v/>
      </c>
      <c r="G37" s="13">
        <f>IF(Assumptions!B52=0,0,G36/Assumptions!B52)</f>
        <v/>
      </c>
    </row>
    <row r="39">
      <c r="A39" s="2" t="inlineStr">
        <is>
          <t>TRANCHE DETAIL — OPENING BALANCES (Y0–Y5)</t>
        </is>
      </c>
      <c r="B39" s="3" t="n"/>
      <c r="C39" s="3" t="n"/>
      <c r="D39" s="3" t="n"/>
      <c r="E39" s="3" t="n"/>
      <c r="F39" s="3" t="n"/>
      <c r="G39" s="3" t="n"/>
    </row>
    <row r="40">
      <c r="A40" t="inlineStr">
        <is>
          <t>Total Beginning Balance (all tranches)</t>
        </is>
      </c>
      <c r="B40" s="14">
        <f>B7+B14+B21</f>
        <v/>
      </c>
      <c r="C40" s="14">
        <f>C7+C14+C21</f>
        <v/>
      </c>
      <c r="D40" s="14">
        <f>D7+D14+D21</f>
        <v/>
      </c>
      <c r="E40" s="14">
        <f>E7+E14+E21</f>
        <v/>
      </c>
      <c r="F40" s="14">
        <f>F7+F14+F21</f>
        <v/>
      </c>
      <c r="G40" s="14">
        <f>G7+G14+G21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selection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Interest Calculation — Cash Interest &amp; Commitment Fees</t>
        </is>
      </c>
    </row>
    <row r="2">
      <c r="A2" t="inlineStr">
        <is>
          <t>Floating (Revolver, TLA) + Fixed (TLB) + revolver undrawn commitment fee</t>
        </is>
      </c>
    </row>
    <row r="4">
      <c r="A4" s="16" t="inlineStr">
        <is>
          <t>USD ($M)</t>
        </is>
      </c>
      <c r="B4" s="17" t="inlineStr">
        <is>
          <t>Year 0</t>
        </is>
      </c>
      <c r="C4" s="17" t="inlineStr">
        <is>
          <t>Year 1</t>
        </is>
      </c>
      <c r="D4" s="17" t="inlineStr">
        <is>
          <t>Year 2</t>
        </is>
      </c>
      <c r="E4" s="17" t="inlineStr">
        <is>
          <t>Year 3</t>
        </is>
      </c>
      <c r="F4" s="17" t="inlineStr">
        <is>
          <t>Year 4</t>
        </is>
      </c>
      <c r="G4" s="17" t="inlineStr">
        <is>
          <t>Year 5</t>
        </is>
      </c>
    </row>
    <row r="5">
      <c r="A5" t="inlineStr">
        <is>
          <t>Period End</t>
        </is>
      </c>
      <c r="B5" s="18" t="inlineStr">
        <is>
          <t>31-Dec-24</t>
        </is>
      </c>
      <c r="C5" s="18" t="inlineStr">
        <is>
          <t>31-Dec-25</t>
        </is>
      </c>
      <c r="D5" s="18" t="inlineStr">
        <is>
          <t>31-Dec-26</t>
        </is>
      </c>
      <c r="E5" s="18" t="inlineStr">
        <is>
          <t>31-Dec-27</t>
        </is>
      </c>
      <c r="F5" s="18" t="inlineStr">
        <is>
          <t>31-Dec-28</t>
        </is>
      </c>
      <c r="G5" s="18" t="inlineStr">
        <is>
          <t>31-Dec-29</t>
        </is>
      </c>
    </row>
    <row r="6">
      <c r="A6" s="2" t="inlineStr">
        <is>
          <t>ALL-IN CASH RATES</t>
        </is>
      </c>
      <c r="B6" s="3" t="n"/>
      <c r="C6" s="3" t="n"/>
      <c r="D6" s="3" t="n"/>
      <c r="E6" s="3" t="n"/>
      <c r="F6" s="3" t="n"/>
      <c r="G6" s="3" t="n"/>
    </row>
    <row r="7">
      <c r="A7" t="inlineStr">
        <is>
          <t>Revolver — All-in Rate</t>
        </is>
      </c>
      <c r="B7" s="13">
        <f>$B$7</f>
        <v/>
      </c>
      <c r="C7" s="13">
        <f>$B$7</f>
        <v/>
      </c>
      <c r="D7" s="13">
        <f>$B$7</f>
        <v/>
      </c>
      <c r="E7" s="13">
        <f>$B$7</f>
        <v/>
      </c>
      <c r="F7" s="13">
        <f>$B$7</f>
        <v/>
      </c>
      <c r="G7" s="13">
        <f>$B$7</f>
        <v/>
      </c>
    </row>
    <row r="8">
      <c r="A8" t="inlineStr">
        <is>
          <t>Term Loan A — All-in Rate</t>
        </is>
      </c>
      <c r="B8" s="13">
        <f>$B$8</f>
        <v/>
      </c>
      <c r="C8" s="13">
        <f>$B$8</f>
        <v/>
      </c>
      <c r="D8" s="13">
        <f>$B$8</f>
        <v/>
      </c>
      <c r="E8" s="13">
        <f>$B$8</f>
        <v/>
      </c>
      <c r="F8" s="13">
        <f>$B$8</f>
        <v/>
      </c>
      <c r="G8" s="13">
        <f>$B$8</f>
        <v/>
      </c>
    </row>
    <row r="9">
      <c r="A9" t="inlineStr">
        <is>
          <t>Term Loan B — Fixed Rate</t>
        </is>
      </c>
      <c r="B9" s="13">
        <f>$B$9</f>
        <v/>
      </c>
      <c r="C9" s="13">
        <f>$B$9</f>
        <v/>
      </c>
      <c r="D9" s="13">
        <f>$B$9</f>
        <v/>
      </c>
      <c r="E9" s="13">
        <f>$B$9</f>
        <v/>
      </c>
      <c r="F9" s="13">
        <f>$B$9</f>
        <v/>
      </c>
      <c r="G9" s="13">
        <f>$B$9</f>
        <v/>
      </c>
    </row>
    <row r="11">
      <c r="A11" s="2" t="inlineStr">
        <is>
          <t>CASH INTEREST BY TRANCHE</t>
        </is>
      </c>
      <c r="B11" s="3" t="n"/>
      <c r="C11" s="3" t="n"/>
      <c r="D11" s="3" t="n"/>
      <c r="E11" s="3" t="n"/>
      <c r="F11" s="3" t="n"/>
      <c r="G11" s="3" t="n"/>
    </row>
    <row r="12">
      <c r="A12" t="inlineStr">
        <is>
          <t>Revolver — Cash Interest</t>
        </is>
      </c>
      <c r="B12" s="14" t="n">
        <v>0</v>
      </c>
      <c r="C12" s="14">
        <f>'Amortization Schedule'!C7*C7</f>
        <v/>
      </c>
      <c r="D12" s="14">
        <f>'Amortization Schedule'!D7*D7</f>
        <v/>
      </c>
      <c r="E12" s="14">
        <f>'Amortization Schedule'!E7*E7</f>
        <v/>
      </c>
      <c r="F12" s="14">
        <f>'Amortization Schedule'!F7*F7</f>
        <v/>
      </c>
      <c r="G12" s="14">
        <f>'Amortization Schedule'!G7*G7</f>
        <v/>
      </c>
    </row>
    <row r="13">
      <c r="A13" t="inlineStr">
        <is>
          <t>Term Loan A — Cash Interest</t>
        </is>
      </c>
      <c r="B13" s="14" t="n">
        <v>0</v>
      </c>
      <c r="C13" s="14">
        <f>'Amortization Schedule'!C14*C8</f>
        <v/>
      </c>
      <c r="D13" s="14">
        <f>'Amortization Schedule'!D14*D8</f>
        <v/>
      </c>
      <c r="E13" s="14">
        <f>'Amortization Schedule'!E14*E8</f>
        <v/>
      </c>
      <c r="F13" s="14">
        <f>'Amortization Schedule'!F14*F8</f>
        <v/>
      </c>
      <c r="G13" s="14">
        <f>'Amortization Schedule'!G14*G8</f>
        <v/>
      </c>
    </row>
    <row r="14">
      <c r="A14" t="inlineStr">
        <is>
          <t>Term Loan B — Cash Interest</t>
        </is>
      </c>
      <c r="B14" s="14" t="n">
        <v>0</v>
      </c>
      <c r="C14" s="14">
        <f>'Amortization Schedule'!C21*C9</f>
        <v/>
      </c>
      <c r="D14" s="14">
        <f>'Amortization Schedule'!D21*D9</f>
        <v/>
      </c>
      <c r="E14" s="14">
        <f>'Amortization Schedule'!E21*E9</f>
        <v/>
      </c>
      <c r="F14" s="14">
        <f>'Amortization Schedule'!F21*F9</f>
        <v/>
      </c>
      <c r="G14" s="14">
        <f>'Amortization Schedule'!G21*G9</f>
        <v/>
      </c>
    </row>
    <row r="16">
      <c r="A16" s="2" t="inlineStr">
        <is>
          <t>REVOLVER COMMITMENT FEE (UNDRAWN)</t>
        </is>
      </c>
      <c r="B16" s="3" t="n"/>
      <c r="C16" s="3" t="n"/>
      <c r="D16" s="3" t="n"/>
      <c r="E16" s="3" t="n"/>
      <c r="F16" s="3" t="n"/>
      <c r="G16" s="3" t="n"/>
    </row>
    <row r="17">
      <c r="A17" t="inlineStr">
        <is>
          <t>Undrawn Revolver Capacity</t>
        </is>
      </c>
      <c r="B17" s="14">
        <f>MAX(0,Assumptions!$B$27-'Amortization Schedule'!B11)</f>
        <v/>
      </c>
      <c r="C17" s="14">
        <f>MAX(0,Assumptions!$B$27-'Amortization Schedule'!C11)</f>
        <v/>
      </c>
      <c r="D17" s="14">
        <f>MAX(0,Assumptions!$B$27-'Amortization Schedule'!D11)</f>
        <v/>
      </c>
      <c r="E17" s="14">
        <f>MAX(0,Assumptions!$B$27-'Amortization Schedule'!E11)</f>
        <v/>
      </c>
      <c r="F17" s="14">
        <f>MAX(0,Assumptions!$B$27-'Amortization Schedule'!F11)</f>
        <v/>
      </c>
      <c r="G17" s="14">
        <f>MAX(0,Assumptions!$B$27-'Amortization Schedule'!G11)</f>
        <v/>
      </c>
    </row>
    <row r="18">
      <c r="A18" t="inlineStr">
        <is>
          <t>Commitment Fee Expense</t>
        </is>
      </c>
      <c r="B18" s="14" t="n">
        <v>0</v>
      </c>
      <c r="C18" s="12">
        <f>C17*Assumptions!$B$30</f>
        <v/>
      </c>
      <c r="D18" s="12">
        <f>D17*Assumptions!$B$30</f>
        <v/>
      </c>
      <c r="E18" s="12">
        <f>E17*Assumptions!$B$30</f>
        <v/>
      </c>
      <c r="F18" s="12">
        <f>F17*Assumptions!$B$30</f>
        <v/>
      </c>
      <c r="G18" s="12">
        <f>G17*Assumptions!$B$30</f>
        <v/>
      </c>
    </row>
    <row r="20">
      <c r="A20" s="2" t="inlineStr">
        <is>
          <t>TOTAL INTEREST &amp; FEES</t>
        </is>
      </c>
      <c r="B20" s="3" t="n"/>
      <c r="C20" s="3" t="n"/>
      <c r="D20" s="3" t="n"/>
      <c r="E20" s="3" t="n"/>
      <c r="F20" s="3" t="n"/>
      <c r="G20" s="3" t="n"/>
    </row>
    <row r="21">
      <c r="A21" t="inlineStr">
        <is>
          <t>Total Cash Interest</t>
        </is>
      </c>
      <c r="B21" s="14">
        <f>B12+B13+B14</f>
        <v/>
      </c>
      <c r="C21" s="14">
        <f>C12+C13+C14</f>
        <v/>
      </c>
      <c r="D21" s="14">
        <f>D12+D13+D14</f>
        <v/>
      </c>
      <c r="E21" s="14">
        <f>E12+E13+E14</f>
        <v/>
      </c>
      <c r="F21" s="14">
        <f>F12+F13+F14</f>
        <v/>
      </c>
      <c r="G21" s="14">
        <f>G12+G13+G14</f>
        <v/>
      </c>
    </row>
    <row r="22">
      <c r="A22" t="inlineStr">
        <is>
          <t>Total Interest + Commitment Fees</t>
        </is>
      </c>
      <c r="B22" s="14">
        <f>B21+B18</f>
        <v/>
      </c>
      <c r="C22" s="14">
        <f>C21+C18</f>
        <v/>
      </c>
      <c r="D22" s="14">
        <f>D21+D18</f>
        <v/>
      </c>
      <c r="E22" s="14">
        <f>E21+E18</f>
        <v/>
      </c>
      <c r="F22" s="14">
        <f>F21+F18</f>
        <v/>
      </c>
      <c r="G22" s="9">
        <f>G21+G18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selection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Covenant Tests — Net Debt/EBITDA &amp; Interest Coverage</t>
        </is>
      </c>
    </row>
    <row r="2">
      <c r="A2" t="inlineStr">
        <is>
          <t>Quarterly-style annual test | Pass/fail vs credit agreement thresholds</t>
        </is>
      </c>
    </row>
    <row r="4">
      <c r="A4" s="16" t="inlineStr">
        <is>
          <t>USD ($M)</t>
        </is>
      </c>
      <c r="B4" s="17" t="inlineStr">
        <is>
          <t>Year 0</t>
        </is>
      </c>
      <c r="C4" s="17" t="inlineStr">
        <is>
          <t>Year 1</t>
        </is>
      </c>
      <c r="D4" s="17" t="inlineStr">
        <is>
          <t>Year 2</t>
        </is>
      </c>
      <c r="E4" s="17" t="inlineStr">
        <is>
          <t>Year 3</t>
        </is>
      </c>
      <c r="F4" s="17" t="inlineStr">
        <is>
          <t>Year 4</t>
        </is>
      </c>
      <c r="G4" s="17" t="inlineStr">
        <is>
          <t>Year 5</t>
        </is>
      </c>
    </row>
    <row r="5">
      <c r="A5" t="inlineStr">
        <is>
          <t>Period End</t>
        </is>
      </c>
      <c r="B5" s="18" t="inlineStr">
        <is>
          <t>31-Dec-24</t>
        </is>
      </c>
      <c r="C5" s="18" t="inlineStr">
        <is>
          <t>31-Dec-25</t>
        </is>
      </c>
      <c r="D5" s="18" t="inlineStr">
        <is>
          <t>31-Dec-26</t>
        </is>
      </c>
      <c r="E5" s="18" t="inlineStr">
        <is>
          <t>31-Dec-27</t>
        </is>
      </c>
      <c r="F5" s="18" t="inlineStr">
        <is>
          <t>31-Dec-28</t>
        </is>
      </c>
      <c r="G5" s="18" t="inlineStr">
        <is>
          <t>31-Dec-29</t>
        </is>
      </c>
    </row>
    <row r="6">
      <c r="A6" s="2" t="inlineStr">
        <is>
          <t>COVENANT INPUTS (FROM ASSUMPTIONS)</t>
        </is>
      </c>
      <c r="B6" s="3" t="n"/>
      <c r="C6" s="3" t="n"/>
      <c r="D6" s="3" t="n"/>
      <c r="E6" s="3" t="n"/>
      <c r="F6" s="3" t="n"/>
      <c r="G6" s="3" t="n"/>
    </row>
    <row r="7">
      <c r="A7" t="inlineStr">
        <is>
          <t>Max Net Debt / EBITDA</t>
        </is>
      </c>
      <c r="B7" s="19">
        <f>Assumptions!B48</f>
        <v/>
      </c>
    </row>
    <row r="8">
      <c r="A8" t="inlineStr">
        <is>
          <t>Min Interest Coverage</t>
        </is>
      </c>
      <c r="B8" s="19">
        <f>Assumptions!B49</f>
        <v/>
      </c>
    </row>
    <row r="10">
      <c r="A10" s="2" t="inlineStr">
        <is>
          <t>TEST METRICS (Y1–Y5)</t>
        </is>
      </c>
      <c r="B10" s="3" t="n"/>
      <c r="C10" s="3" t="n"/>
      <c r="D10" s="3" t="n"/>
      <c r="E10" s="3" t="n"/>
      <c r="F10" s="3" t="n"/>
      <c r="G10" s="3" t="n"/>
    </row>
    <row r="11">
      <c r="A11" t="inlineStr">
        <is>
          <t>EBITDA</t>
        </is>
      </c>
      <c r="B11" s="14">
        <f>'Summary'!B8</f>
        <v/>
      </c>
      <c r="C11" s="14">
        <f>'Summary'!C8</f>
        <v/>
      </c>
      <c r="D11" s="14">
        <f>'Summary'!D8</f>
        <v/>
      </c>
      <c r="E11" s="14">
        <f>'Summary'!E8</f>
        <v/>
      </c>
      <c r="F11" s="14">
        <f>'Summary'!F8</f>
        <v/>
      </c>
      <c r="G11" s="14">
        <f>'Summary'!G8</f>
        <v/>
      </c>
    </row>
    <row r="12">
      <c r="A12" t="inlineStr">
        <is>
          <t>Net Debt</t>
        </is>
      </c>
      <c r="B12" s="14">
        <f>'Summary'!B32</f>
        <v/>
      </c>
      <c r="C12" s="14">
        <f>'Summary'!C32</f>
        <v/>
      </c>
      <c r="D12" s="14">
        <f>'Summary'!D32</f>
        <v/>
      </c>
      <c r="E12" s="14">
        <f>'Summary'!E32</f>
        <v/>
      </c>
      <c r="F12" s="14">
        <f>'Summary'!F32</f>
        <v/>
      </c>
      <c r="G12" s="14">
        <f>'Summary'!G32</f>
        <v/>
      </c>
    </row>
    <row r="13">
      <c r="A13" t="inlineStr">
        <is>
          <t>Cash Interest (excl. commitment fees)</t>
        </is>
      </c>
      <c r="B13" s="14">
        <f>'Interest Calculation'!B21</f>
        <v/>
      </c>
      <c r="C13" s="14">
        <f>'Interest Calculation'!C21</f>
        <v/>
      </c>
      <c r="D13" s="14">
        <f>'Interest Calculation'!D21</f>
        <v/>
      </c>
      <c r="E13" s="14">
        <f>'Interest Calculation'!E21</f>
        <v/>
      </c>
      <c r="F13" s="14">
        <f>'Interest Calculation'!F21</f>
        <v/>
      </c>
      <c r="G13" s="14">
        <f>'Interest Calculation'!G21</f>
        <v/>
      </c>
    </row>
    <row r="15">
      <c r="A15" s="2" t="inlineStr">
        <is>
          <t>NET DEBT / EBITDA COVENANT</t>
        </is>
      </c>
      <c r="B15" s="3" t="n"/>
      <c r="C15" s="3" t="n"/>
      <c r="D15" s="3" t="n"/>
      <c r="E15" s="3" t="n"/>
      <c r="F15" s="3" t="n"/>
      <c r="G15" s="3" t="n"/>
    </row>
    <row r="16">
      <c r="A16" t="inlineStr">
        <is>
          <t>Net Debt / EBITDA</t>
        </is>
      </c>
      <c r="B16" s="19">
        <f>IF(B11=0,0,B12/B11)</f>
        <v/>
      </c>
      <c r="C16" s="19">
        <f>IF(C11=0,0,C12/C11)</f>
        <v/>
      </c>
      <c r="D16" s="19">
        <f>IF(D11=0,0,D12/D11)</f>
        <v/>
      </c>
      <c r="E16" s="19">
        <f>IF(E11=0,0,E12/E11)</f>
        <v/>
      </c>
      <c r="F16" s="19">
        <f>IF(F11=0,0,F12/F11)</f>
        <v/>
      </c>
      <c r="G16" s="19">
        <f>IF(G11=0,0,G12/G11)</f>
        <v/>
      </c>
    </row>
    <row r="17">
      <c r="A17" t="inlineStr">
        <is>
          <t>Covenant Maximum</t>
        </is>
      </c>
      <c r="B17" s="19">
        <f>Assumptions!$B$48</f>
        <v/>
      </c>
      <c r="C17" s="19">
        <f>Assumptions!$B$48</f>
        <v/>
      </c>
      <c r="D17" s="19">
        <f>Assumptions!$B$48</f>
        <v/>
      </c>
      <c r="E17" s="19">
        <f>Assumptions!$B$48</f>
        <v/>
      </c>
      <c r="F17" s="19">
        <f>Assumptions!$B$48</f>
        <v/>
      </c>
      <c r="G17" s="19">
        <f>Assumptions!$B$48</f>
        <v/>
      </c>
    </row>
    <row r="18">
      <c r="A18" t="inlineStr">
        <is>
          <t>Headroom (Max − Actual)</t>
        </is>
      </c>
      <c r="B18" s="19">
        <f>B17-B16</f>
        <v/>
      </c>
      <c r="C18" s="19">
        <f>C17-C16</f>
        <v/>
      </c>
      <c r="D18" s="19">
        <f>D17-D16</f>
        <v/>
      </c>
      <c r="E18" s="19">
        <f>E17-E16</f>
        <v/>
      </c>
      <c r="F18" s="19">
        <f>F17-F16</f>
        <v/>
      </c>
      <c r="G18" s="19">
        <f>G17-G16</f>
        <v/>
      </c>
    </row>
    <row r="19">
      <c r="A19" t="inlineStr">
        <is>
          <t>Net Debt/EBITDA — Pass?</t>
        </is>
      </c>
      <c r="B19" s="20">
        <f>IF(B16&lt;=B17,"Pass","Fail")</f>
        <v/>
      </c>
      <c r="C19" s="20">
        <f>IF(C16&lt;=C17,"Pass","Fail")</f>
        <v/>
      </c>
      <c r="D19" s="20">
        <f>IF(D16&lt;=D17,"Pass","Fail")</f>
        <v/>
      </c>
      <c r="E19" s="20">
        <f>IF(E16&lt;=E17,"Pass","Fail")</f>
        <v/>
      </c>
      <c r="F19" s="20">
        <f>IF(F16&lt;=F17,"Pass","Fail")</f>
        <v/>
      </c>
      <c r="G19" s="20">
        <f>IF(G16&lt;=G17,"Pass","Fail")</f>
        <v/>
      </c>
    </row>
    <row r="21">
      <c r="A21" s="2" t="inlineStr">
        <is>
          <t>INTEREST COVERAGE COVENANT</t>
        </is>
      </c>
      <c r="B21" s="3" t="n"/>
      <c r="C21" s="3" t="n"/>
      <c r="D21" s="3" t="n"/>
      <c r="E21" s="3" t="n"/>
      <c r="F21" s="3" t="n"/>
      <c r="G21" s="3" t="n"/>
    </row>
    <row r="22">
      <c r="A22" t="inlineStr">
        <is>
          <t>Interest Coverage (EBITDA / Cash Interest)</t>
        </is>
      </c>
      <c r="B22" s="19">
        <f>IF(B13=0,0,B11/B13)</f>
        <v/>
      </c>
      <c r="C22" s="19">
        <f>IF(C13=0,0,C11/C13)</f>
        <v/>
      </c>
      <c r="D22" s="19">
        <f>IF(D13=0,0,D11/D13)</f>
        <v/>
      </c>
      <c r="E22" s="19">
        <f>IF(E13=0,0,E11/E13)</f>
        <v/>
      </c>
      <c r="F22" s="19">
        <f>IF(F13=0,0,F11/F13)</f>
        <v/>
      </c>
      <c r="G22" s="19">
        <f>IF(G13=0,0,G11/G13)</f>
        <v/>
      </c>
    </row>
    <row r="23">
      <c r="A23" t="inlineStr">
        <is>
          <t>Covenant Minimum</t>
        </is>
      </c>
      <c r="B23" s="19">
        <f>Assumptions!$B$49</f>
        <v/>
      </c>
      <c r="C23" s="19">
        <f>Assumptions!$B$49</f>
        <v/>
      </c>
      <c r="D23" s="19">
        <f>Assumptions!$B$49</f>
        <v/>
      </c>
      <c r="E23" s="19">
        <f>Assumptions!$B$49</f>
        <v/>
      </c>
      <c r="F23" s="19">
        <f>Assumptions!$B$49</f>
        <v/>
      </c>
      <c r="G23" s="19">
        <f>Assumptions!$B$49</f>
        <v/>
      </c>
    </row>
    <row r="24">
      <c r="A24" t="inlineStr">
        <is>
          <t>Headroom (Actual − Min)</t>
        </is>
      </c>
      <c r="B24" s="19">
        <f>B22-B23</f>
        <v/>
      </c>
      <c r="C24" s="19">
        <f>C22-C23</f>
        <v/>
      </c>
      <c r="D24" s="19">
        <f>D22-D23</f>
        <v/>
      </c>
      <c r="E24" s="19">
        <f>E22-E23</f>
        <v/>
      </c>
      <c r="F24" s="19">
        <f>F22-F23</f>
        <v/>
      </c>
      <c r="G24" s="19">
        <f>G22-G23</f>
        <v/>
      </c>
    </row>
    <row r="25">
      <c r="A25" t="inlineStr">
        <is>
          <t>Interest Coverage — Pass?</t>
        </is>
      </c>
      <c r="B25" s="20">
        <f>IF(B22&gt;=B23,"Pass","Fail")</f>
        <v/>
      </c>
      <c r="C25" s="20">
        <f>IF(C22&gt;=C23,"Pass","Fail")</f>
        <v/>
      </c>
      <c r="D25" s="20">
        <f>IF(D22&gt;=D23,"Pass","Fail")</f>
        <v/>
      </c>
      <c r="E25" s="20">
        <f>IF(E22&gt;=E23,"Pass","Fail")</f>
        <v/>
      </c>
      <c r="F25" s="20">
        <f>IF(F22&gt;=F23,"Pass","Fail")</f>
        <v/>
      </c>
      <c r="G25" s="20">
        <f>IF(G22&gt;=G23,"Pass","Fail")</f>
        <v/>
      </c>
    </row>
    <row r="27">
      <c r="A27" s="2" t="inlineStr">
        <is>
          <t>OVERALL COMPLIANCE</t>
        </is>
      </c>
      <c r="B27" s="3" t="n"/>
      <c r="C27" s="3" t="n"/>
      <c r="D27" s="3" t="n"/>
      <c r="E27" s="3" t="n"/>
      <c r="F27" s="3" t="n"/>
      <c r="G27" s="3" t="n"/>
    </row>
    <row r="28">
      <c r="A28" t="inlineStr">
        <is>
          <t>All Covenants — Pass?</t>
        </is>
      </c>
      <c r="B28" s="20">
        <f>IF(AND(B19="Pass",B25="Pass"),"Pass","Fail")</f>
        <v/>
      </c>
      <c r="C28" s="20">
        <f>IF(AND(C19="Pass",C25="Pass"),"Pass","Fail")</f>
        <v/>
      </c>
      <c r="D28" s="20">
        <f>IF(AND(D19="Pass",D25="Pass"),"Pass","Fail")</f>
        <v/>
      </c>
      <c r="E28" s="20">
        <f>IF(AND(E19="Pass",E25="Pass"),"Pass","Fail")</f>
        <v/>
      </c>
      <c r="F28" s="20">
        <f>IF(AND(F19="Pass",F25="Pass"),"Pass","Fail")</f>
        <v/>
      </c>
      <c r="G28" s="21">
        <f>IF(AND(G19="Pass",G25="Pass"),"Pass","Fail")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selection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Summary — Operating Cash Flow &amp; Prepayment Waterfall</t>
        </is>
      </c>
    </row>
    <row r="2">
      <c r="A2" t="inlineStr">
        <is>
          <t>Excess FCF drives optional prepayment (TLB → TLA → Revolver)</t>
        </is>
      </c>
    </row>
    <row r="4">
      <c r="A4" s="16" t="inlineStr">
        <is>
          <t>USD ($M)</t>
        </is>
      </c>
      <c r="B4" s="17" t="inlineStr">
        <is>
          <t>Year 0</t>
        </is>
      </c>
      <c r="C4" s="17" t="inlineStr">
        <is>
          <t>Year 1</t>
        </is>
      </c>
      <c r="D4" s="17" t="inlineStr">
        <is>
          <t>Year 2</t>
        </is>
      </c>
      <c r="E4" s="17" t="inlineStr">
        <is>
          <t>Year 3</t>
        </is>
      </c>
      <c r="F4" s="17" t="inlineStr">
        <is>
          <t>Year 4</t>
        </is>
      </c>
      <c r="G4" s="17" t="inlineStr">
        <is>
          <t>Year 5</t>
        </is>
      </c>
    </row>
    <row r="5">
      <c r="A5" t="inlineStr">
        <is>
          <t>Period End</t>
        </is>
      </c>
      <c r="B5" s="18" t="inlineStr">
        <is>
          <t>31-Dec-24</t>
        </is>
      </c>
      <c r="C5" s="18" t="inlineStr">
        <is>
          <t>31-Dec-25</t>
        </is>
      </c>
      <c r="D5" s="18" t="inlineStr">
        <is>
          <t>31-Dec-26</t>
        </is>
      </c>
      <c r="E5" s="18" t="inlineStr">
        <is>
          <t>31-Dec-27</t>
        </is>
      </c>
      <c r="F5" s="18" t="inlineStr">
        <is>
          <t>31-Dec-28</t>
        </is>
      </c>
      <c r="G5" s="18" t="inlineStr">
        <is>
          <t>31-Dec-29</t>
        </is>
      </c>
    </row>
    <row r="6">
      <c r="A6" s="2" t="inlineStr">
        <is>
          <t>OPERATING FORECAST</t>
        </is>
      </c>
      <c r="B6" s="3" t="n"/>
      <c r="C6" s="3" t="n"/>
      <c r="D6" s="3" t="n"/>
      <c r="E6" s="3" t="n"/>
      <c r="F6" s="3" t="n"/>
      <c r="G6" s="3" t="n"/>
    </row>
    <row r="7">
      <c r="A7" t="inlineStr">
        <is>
          <t>Revenue</t>
        </is>
      </c>
      <c r="B7" s="14">
        <f>Assumptions!B11</f>
        <v/>
      </c>
      <c r="C7" s="14">
        <f>C7*(1+Assumptions!$B$16)</f>
        <v/>
      </c>
      <c r="D7" s="14">
        <f>D7*(1+Assumptions!$B$16)</f>
        <v/>
      </c>
      <c r="E7" s="14">
        <f>E7*(1+Assumptions!$B$16)</f>
        <v/>
      </c>
      <c r="F7" s="14">
        <f>F7*(1+Assumptions!$B$16)</f>
        <v/>
      </c>
      <c r="G7" s="14">
        <f>G7*(1+Assumptions!$B$16)</f>
        <v/>
      </c>
    </row>
    <row r="8">
      <c r="A8" t="inlineStr">
        <is>
          <t>EBITDA</t>
        </is>
      </c>
      <c r="B8" s="14">
        <f>B7*Assumptions!$B$17</f>
        <v/>
      </c>
      <c r="C8" s="14">
        <f>C7*Assumptions!$B$17</f>
        <v/>
      </c>
      <c r="D8" s="14">
        <f>D7*Assumptions!$B$17</f>
        <v/>
      </c>
      <c r="E8" s="14">
        <f>E7*Assumptions!$B$17</f>
        <v/>
      </c>
      <c r="F8" s="14">
        <f>F7*Assumptions!$B$17</f>
        <v/>
      </c>
      <c r="G8" s="14">
        <f>G7*Assumptions!$B$17</f>
        <v/>
      </c>
    </row>
    <row r="9">
      <c r="A9" t="inlineStr">
        <is>
          <t>D&amp;A</t>
        </is>
      </c>
      <c r="B9" s="14">
        <f>B7*Assumptions!$B$18</f>
        <v/>
      </c>
      <c r="C9" s="14">
        <f>C7*Assumptions!$B$18</f>
        <v/>
      </c>
      <c r="D9" s="14">
        <f>D7*Assumptions!$B$18</f>
        <v/>
      </c>
      <c r="E9" s="14">
        <f>E7*Assumptions!$B$18</f>
        <v/>
      </c>
      <c r="F9" s="14">
        <f>F7*Assumptions!$B$18</f>
        <v/>
      </c>
      <c r="G9" s="14">
        <f>G7*Assumptions!$B$18</f>
        <v/>
      </c>
    </row>
    <row r="10">
      <c r="A10" t="inlineStr">
        <is>
          <t>EBIT</t>
        </is>
      </c>
      <c r="B10" s="14">
        <f>B8-B9</f>
        <v/>
      </c>
      <c r="C10" s="14">
        <f>C8-C9</f>
        <v/>
      </c>
      <c r="D10" s="14">
        <f>D8-D9</f>
        <v/>
      </c>
      <c r="E10" s="14">
        <f>E8-E9</f>
        <v/>
      </c>
      <c r="F10" s="14">
        <f>F8-F9</f>
        <v/>
      </c>
      <c r="G10" s="14">
        <f>G8-G9</f>
        <v/>
      </c>
    </row>
    <row r="11">
      <c r="A11" t="inlineStr">
        <is>
          <t>Taxes</t>
        </is>
      </c>
      <c r="B11" s="14">
        <f>MAX(0,B10)*Assumptions!$B$21</f>
        <v/>
      </c>
      <c r="C11" s="14">
        <f>MAX(0,C10)*Assumptions!$B$21</f>
        <v/>
      </c>
      <c r="D11" s="14">
        <f>MAX(0,D10)*Assumptions!$B$21</f>
        <v/>
      </c>
      <c r="E11" s="14">
        <f>MAX(0,E10)*Assumptions!$B$21</f>
        <v/>
      </c>
      <c r="F11" s="14">
        <f>MAX(0,F10)*Assumptions!$B$21</f>
        <v/>
      </c>
      <c r="G11" s="14">
        <f>MAX(0,G10)*Assumptions!$B$21</f>
        <v/>
      </c>
    </row>
    <row r="12">
      <c r="A12" t="inlineStr">
        <is>
          <t>CapEx</t>
        </is>
      </c>
      <c r="B12" s="14">
        <f>B7*Assumptions!$B$19</f>
        <v/>
      </c>
      <c r="C12" s="14">
        <f>C7*Assumptions!$B$19</f>
        <v/>
      </c>
      <c r="D12" s="14">
        <f>D7*Assumptions!$B$19</f>
        <v/>
      </c>
      <c r="E12" s="14">
        <f>E7*Assumptions!$B$19</f>
        <v/>
      </c>
      <c r="F12" s="14">
        <f>F7*Assumptions!$B$19</f>
        <v/>
      </c>
      <c r="G12" s="14">
        <f>G7*Assumptions!$B$19</f>
        <v/>
      </c>
    </row>
    <row r="13">
      <c r="A13" t="inlineStr">
        <is>
          <t>ΔNWC</t>
        </is>
      </c>
      <c r="B13" s="14" t="n">
        <v>0</v>
      </c>
      <c r="C13" s="14">
        <f>(C7-C7)*Assumptions!$B$20</f>
        <v/>
      </c>
      <c r="D13" s="14">
        <f>(D7-D7)*Assumptions!$B$20</f>
        <v/>
      </c>
      <c r="E13" s="14">
        <f>(E7-E7)*Assumptions!$B$20</f>
        <v/>
      </c>
      <c r="F13" s="14">
        <f>(F7-F7)*Assumptions!$B$20</f>
        <v/>
      </c>
      <c r="G13" s="14">
        <f>(G7-G7)*Assumptions!$B$20</f>
        <v/>
      </c>
    </row>
    <row r="14">
      <c r="A14" t="inlineStr">
        <is>
          <t>Unlevered FCF</t>
        </is>
      </c>
      <c r="B14" s="15">
        <f>B8-B11-B12-B13</f>
        <v/>
      </c>
      <c r="C14" s="15">
        <f>C8-C11-C12-C13</f>
        <v/>
      </c>
      <c r="D14" s="15">
        <f>D8-D11-D12-D13</f>
        <v/>
      </c>
      <c r="E14" s="15">
        <f>E8-E11-E12-E13</f>
        <v/>
      </c>
      <c r="F14" s="15">
        <f>F8-F11-F12-F13</f>
        <v/>
      </c>
      <c r="G14" s="15">
        <f>G8-G11-G12-G13</f>
        <v/>
      </c>
    </row>
    <row r="16">
      <c r="A16" s="2" t="inlineStr">
        <is>
          <t>PREPAYMENT WATERFALL (PLACEHOLDER — LINKED IN PASS 2)</t>
        </is>
      </c>
      <c r="B16" s="3" t="n"/>
      <c r="C16" s="3" t="n"/>
      <c r="D16" s="3" t="n"/>
      <c r="E16" s="3" t="n"/>
      <c r="F16" s="3" t="n"/>
      <c r="G16" s="3" t="n"/>
    </row>
    <row r="17">
      <c r="A17" t="inlineStr">
        <is>
          <t>Less: Mandatory Amort (all tranches)</t>
        </is>
      </c>
      <c r="B17" s="14" t="n">
        <v>0</v>
      </c>
      <c r="C17" s="14">
        <f>'Amortization Schedule'!C28</f>
        <v/>
      </c>
      <c r="D17" s="14">
        <f>'Amortization Schedule'!D28</f>
        <v/>
      </c>
      <c r="E17" s="14">
        <f>'Amortization Schedule'!E28</f>
        <v/>
      </c>
      <c r="F17" s="14">
        <f>'Amortization Schedule'!F28</f>
        <v/>
      </c>
      <c r="G17" s="14">
        <f>'Amortization Schedule'!G28</f>
        <v/>
      </c>
    </row>
    <row r="18">
      <c r="A18" t="inlineStr">
        <is>
          <t>Less: Cash Interest + Commitment Fees</t>
        </is>
      </c>
      <c r="B18" s="14" t="n">
        <v>0</v>
      </c>
      <c r="C18" s="14">
        <f>'Interest Calculation'!C22</f>
        <v/>
      </c>
      <c r="D18" s="14">
        <f>'Interest Calculation'!D22</f>
        <v/>
      </c>
      <c r="E18" s="14">
        <f>'Interest Calculation'!E22</f>
        <v/>
      </c>
      <c r="F18" s="14">
        <f>'Interest Calculation'!F22</f>
        <v/>
      </c>
      <c r="G18" s="14">
        <f>'Interest Calculation'!G22</f>
        <v/>
      </c>
    </row>
    <row r="19">
      <c r="A19" t="inlineStr">
        <is>
          <t>Levered FCF (before optional prepay)</t>
        </is>
      </c>
      <c r="B19" s="14">
        <f>B14-B17-B18</f>
        <v/>
      </c>
      <c r="C19" s="14">
        <f>C14-C17-C18</f>
        <v/>
      </c>
      <c r="D19" s="14">
        <f>D14-D17-D18</f>
        <v/>
      </c>
      <c r="E19" s="14">
        <f>E14-E17-E18</f>
        <v/>
      </c>
      <c r="F19" s="14">
        <f>F14-F17-F18</f>
        <v/>
      </c>
      <c r="G19" s="14">
        <f>G14-G17-G18</f>
        <v/>
      </c>
    </row>
    <row r="20">
      <c r="A20" t="inlineStr">
        <is>
          <t>Excess Cash (above minimum balance)</t>
        </is>
      </c>
      <c r="B20" s="14" t="n">
        <v>0</v>
      </c>
      <c r="C20" s="14">
        <f>MAX(0,C19-Assumptions!$B$45)</f>
        <v/>
      </c>
      <c r="D20" s="14">
        <f>MAX(0,D19-Assumptions!$B$45)</f>
        <v/>
      </c>
      <c r="E20" s="14">
        <f>MAX(0,E19-Assumptions!$B$45)</f>
        <v/>
      </c>
      <c r="F20" s="14">
        <f>MAX(0,F19-Assumptions!$B$45)</f>
        <v/>
      </c>
      <c r="G20" s="14">
        <f>MAX(0,G19-Assumptions!$B$45)</f>
        <v/>
      </c>
    </row>
    <row r="21">
      <c r="A21" t="inlineStr">
        <is>
          <t>Optional Prepayment Pool</t>
        </is>
      </c>
      <c r="B21" s="14" t="n">
        <v>0</v>
      </c>
      <c r="C21" s="9">
        <f>C20*Assumptions!$B$44</f>
        <v/>
      </c>
      <c r="D21" s="9">
        <f>D20*Assumptions!$B$44</f>
        <v/>
      </c>
      <c r="E21" s="9">
        <f>E20*Assumptions!$B$44</f>
        <v/>
      </c>
      <c r="F21" s="9">
        <f>F20*Assumptions!$B$44</f>
        <v/>
      </c>
      <c r="G21" s="9">
        <f>G20*Assumptions!$B$44</f>
        <v/>
      </c>
    </row>
    <row r="23">
      <c r="A23" s="2" t="inlineStr">
        <is>
          <t>PREPAYMENT ALLOCATION (TLB → TLA → REVOLVER)</t>
        </is>
      </c>
      <c r="B23" s="3" t="n"/>
      <c r="C23" s="3" t="n"/>
      <c r="D23" s="3" t="n"/>
      <c r="E23" s="3" t="n"/>
      <c r="F23" s="3" t="n"/>
      <c r="G23" s="3" t="n"/>
    </row>
    <row r="24">
      <c r="A24" t="inlineStr">
        <is>
          <t>→ Term Loan B Prepayment</t>
        </is>
      </c>
      <c r="B24" s="14" t="n">
        <v>0</v>
      </c>
      <c r="C24" s="14">
        <f>MIN(C21,'Amortization Schedule'!C21)</f>
        <v/>
      </c>
      <c r="D24" s="14">
        <f>MIN(D21,'Amortization Schedule'!D21)</f>
        <v/>
      </c>
      <c r="E24" s="14">
        <f>MIN(E21,'Amortization Schedule'!E21)</f>
        <v/>
      </c>
      <c r="F24" s="14">
        <f>MIN(F21,'Amortization Schedule'!F21)</f>
        <v/>
      </c>
      <c r="G24" s="14">
        <f>MIN(G21,'Amortization Schedule'!G21)</f>
        <v/>
      </c>
    </row>
    <row r="25">
      <c r="A25" t="inlineStr">
        <is>
          <t>→ Term Loan A Prepayment</t>
        </is>
      </c>
      <c r="B25" s="14" t="n">
        <v>0</v>
      </c>
      <c r="C25" s="14">
        <f>MIN(C21-C24,'Amortization Schedule'!C14)</f>
        <v/>
      </c>
      <c r="D25" s="14">
        <f>MIN(D21-D24,'Amortization Schedule'!D14)</f>
        <v/>
      </c>
      <c r="E25" s="14">
        <f>MIN(E21-E24,'Amortization Schedule'!E14)</f>
        <v/>
      </c>
      <c r="F25" s="14">
        <f>MIN(F21-F24,'Amortization Schedule'!F14)</f>
        <v/>
      </c>
      <c r="G25" s="14">
        <f>MIN(G21-G24,'Amortization Schedule'!G14)</f>
        <v/>
      </c>
    </row>
    <row r="26">
      <c r="A26" t="inlineStr">
        <is>
          <t>→ Revolver Prepayment</t>
        </is>
      </c>
      <c r="B26" s="14" t="n">
        <v>0</v>
      </c>
      <c r="C26" s="14">
        <f>MIN(C21-C24-C25,'Amortization Schedule'!C7)</f>
        <v/>
      </c>
      <c r="D26" s="14">
        <f>MIN(D21-D24-D25,'Amortization Schedule'!D7)</f>
        <v/>
      </c>
      <c r="E26" s="14">
        <f>MIN(E21-E24-E25,'Amortization Schedule'!E7)</f>
        <v/>
      </c>
      <c r="F26" s="14">
        <f>MIN(F21-F24-F25,'Amortization Schedule'!F7)</f>
        <v/>
      </c>
      <c r="G26" s="14">
        <f>MIN(G21-G24-G25,'Amortization Schedule'!G7)</f>
        <v/>
      </c>
    </row>
    <row r="28">
      <c r="A28" s="2" t="inlineStr">
        <is>
          <t>DEBT SERVICE SUMMARY (PLACEHOLDER)</t>
        </is>
      </c>
      <c r="B28" s="3" t="n"/>
      <c r="C28" s="3" t="n"/>
      <c r="D28" s="3" t="n"/>
      <c r="E28" s="3" t="n"/>
      <c r="F28" s="3" t="n"/>
      <c r="G28" s="3" t="n"/>
    </row>
    <row r="29">
      <c r="A29" t="inlineStr">
        <is>
          <t>Total Debt Service (Principal + Interest + Fees)</t>
        </is>
      </c>
      <c r="B29" s="14">
        <f>'Amortization Schedule'!B30+'Interest Calculation'!B22</f>
        <v/>
      </c>
      <c r="C29" s="14">
        <f>'Amortization Schedule'!C30+'Interest Calculation'!C22</f>
        <v/>
      </c>
      <c r="D29" s="14">
        <f>'Amortization Schedule'!D30+'Interest Calculation'!D22</f>
        <v/>
      </c>
      <c r="E29" s="14">
        <f>'Amortization Schedule'!E30+'Interest Calculation'!E22</f>
        <v/>
      </c>
      <c r="F29" s="14">
        <f>'Amortization Schedule'!F30+'Interest Calculation'!F22</f>
        <v/>
      </c>
      <c r="G29" s="9">
        <f>'Amortization Schedule'!G30+'Interest Calculation'!G22</f>
        <v/>
      </c>
    </row>
    <row r="30">
      <c r="A30" t="inlineStr">
        <is>
          <t>Total Ending Funded Debt</t>
        </is>
      </c>
      <c r="B30" s="14">
        <f>'Amortization Schedule'!B31</f>
        <v/>
      </c>
      <c r="C30" s="14">
        <f>'Amortization Schedule'!C31</f>
        <v/>
      </c>
      <c r="D30" s="14">
        <f>'Amortization Schedule'!D31</f>
        <v/>
      </c>
      <c r="E30" s="14">
        <f>'Amortization Schedule'!E31</f>
        <v/>
      </c>
      <c r="F30" s="14">
        <f>'Amortization Schedule'!F31</f>
        <v/>
      </c>
      <c r="G30" s="14">
        <f>'Amortization Schedule'!G31</f>
        <v/>
      </c>
    </row>
    <row r="31">
      <c r="A31" t="inlineStr">
        <is>
          <t>Cash Balance (simplified)</t>
        </is>
      </c>
      <c r="B31" s="14">
        <f>Assumptions!B13</f>
        <v/>
      </c>
      <c r="C31" s="14">
        <f>MAX(Assumptions!$B$45,C31+C19-C24-C25-C26)</f>
        <v/>
      </c>
      <c r="D31" s="14">
        <f>MAX(Assumptions!$B$45,D31+D19-D24-D25-D26)</f>
        <v/>
      </c>
      <c r="E31" s="14">
        <f>MAX(Assumptions!$B$45,E31+E19-E24-E25-E26)</f>
        <v/>
      </c>
      <c r="F31" s="14">
        <f>MAX(Assumptions!$B$45,F31+F19-F24-F25-F26)</f>
        <v/>
      </c>
      <c r="G31" s="14">
        <f>MAX(Assumptions!$B$45,G31+G19-G24-G25-G26)</f>
        <v/>
      </c>
    </row>
    <row r="32">
      <c r="A32" t="inlineStr">
        <is>
          <t>Net Debt</t>
        </is>
      </c>
      <c r="B32" s="14">
        <f>B30-B31</f>
        <v/>
      </c>
      <c r="C32" s="14">
        <f>C30-C31</f>
        <v/>
      </c>
      <c r="D32" s="14">
        <f>D30-D31</f>
        <v/>
      </c>
      <c r="E32" s="14">
        <f>E30-E31</f>
        <v/>
      </c>
      <c r="F32" s="14">
        <f>F30-F31</f>
        <v/>
      </c>
      <c r="G32" s="9">
        <f>G30-G31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cols>
    <col width="32" customWidth="1" min="1" max="1"/>
    <col width="18" customWidth="1" min="2" max="2"/>
  </cols>
  <sheetData>
    <row r="1">
      <c r="A1" s="1" t="inlineStr">
        <is>
          <t>Credit Dashboard — Sava Industrial Co.Ltd</t>
        </is>
      </c>
    </row>
    <row r="2">
      <c r="A2" t="inlineStr">
        <is>
          <t>Senior secured facility | 5-year forecast | USD ($M)</t>
        </is>
      </c>
    </row>
    <row r="4">
      <c r="A4" s="2" t="inlineStr">
        <is>
          <t>FACILITY SNAPSHOT (YEAR 0)</t>
        </is>
      </c>
      <c r="B4" s="3" t="n"/>
    </row>
    <row r="5">
      <c r="A5" t="inlineStr">
        <is>
          <t>Total Funded Debt at Close</t>
        </is>
      </c>
      <c r="B5" s="9">
        <f>Assumptions!B52</f>
        <v/>
      </c>
    </row>
    <row r="6">
      <c r="A6" t="inlineStr">
        <is>
          <t>Revolver Committed</t>
        </is>
      </c>
      <c r="B6" s="9">
        <f>Assumptions!B27</f>
        <v/>
      </c>
    </row>
    <row r="7">
      <c r="A7" t="inlineStr">
        <is>
          <t>Net Debt at Close</t>
        </is>
      </c>
      <c r="B7" s="9">
        <f>Assumptions!B53</f>
        <v/>
      </c>
    </row>
    <row r="8">
      <c r="A8" t="inlineStr">
        <is>
          <t>Net Debt / LTM EBITDA</t>
        </is>
      </c>
      <c r="B8" s="22">
        <f>Assumptions!B54</f>
        <v/>
      </c>
    </row>
    <row r="9">
      <c r="A9" t="inlineStr">
        <is>
          <t>Max Net Debt/EBITDA Covenant</t>
        </is>
      </c>
      <c r="B9" s="22">
        <f>Assumptions!B48</f>
        <v/>
      </c>
    </row>
    <row r="10">
      <c r="A10" t="inlineStr">
        <is>
          <t>Min Interest Coverage Covenant</t>
        </is>
      </c>
      <c r="B10" s="22">
        <f>Assumptions!B49</f>
        <v/>
      </c>
    </row>
    <row r="12">
      <c r="A12" s="2" t="inlineStr">
        <is>
          <t>YEAR 5 OUTLOOK</t>
        </is>
      </c>
      <c r="B12" s="3" t="n"/>
    </row>
    <row r="13">
      <c r="A13" t="inlineStr">
        <is>
          <t>EBITDA (Year 5)</t>
        </is>
      </c>
      <c r="B13" s="9">
        <f>'Summary'!G8</f>
        <v/>
      </c>
    </row>
    <row r="14">
      <c r="A14" t="inlineStr">
        <is>
          <t>Total Ending Debt (Year 5)</t>
        </is>
      </c>
      <c r="B14" s="9">
        <f>'Amortization Schedule'!G31</f>
        <v/>
      </c>
    </row>
    <row r="15">
      <c r="A15" t="inlineStr">
        <is>
          <t>Net Debt (Year 5)</t>
        </is>
      </c>
      <c r="B15" s="9">
        <f>'Summary'!G32</f>
        <v/>
      </c>
    </row>
    <row r="16">
      <c r="A16" t="inlineStr">
        <is>
          <t>Net Debt / EBITDA (Y5)</t>
        </is>
      </c>
      <c r="B16" s="22">
        <f>'Covenant Tests'!G16</f>
        <v/>
      </c>
    </row>
    <row r="17">
      <c r="A17" t="inlineStr">
        <is>
          <t>Interest Coverage (Y5)</t>
        </is>
      </c>
      <c r="B17" s="22">
        <f>'Covenant Tests'!G22</f>
        <v/>
      </c>
    </row>
    <row r="18">
      <c r="A18" t="inlineStr">
        <is>
          <t>Covenant Compliance (Y5)</t>
        </is>
      </c>
      <c r="B18" s="21">
        <f>'Covenant Tests'!G28</f>
        <v/>
      </c>
    </row>
    <row r="20">
      <c r="A20" s="2" t="inlineStr">
        <is>
          <t>FORECAST CHART DATA</t>
        </is>
      </c>
      <c r="B20" s="3" t="n"/>
      <c r="C20" s="3" t="n"/>
      <c r="D20" s="3" t="n"/>
      <c r="E20" s="3" t="n"/>
      <c r="F20" s="3" t="n"/>
    </row>
    <row r="21">
      <c r="A21" s="11" t="inlineStr"/>
      <c r="B21" s="11" t="inlineStr">
        <is>
          <t>Year 1</t>
        </is>
      </c>
      <c r="C21" s="11" t="inlineStr">
        <is>
          <t>Year 2</t>
        </is>
      </c>
      <c r="D21" s="11" t="inlineStr">
        <is>
          <t>Year 3</t>
        </is>
      </c>
      <c r="E21" s="11" t="inlineStr">
        <is>
          <t>Year 4</t>
        </is>
      </c>
      <c r="F21" s="11" t="inlineStr">
        <is>
          <t>Year 5</t>
        </is>
      </c>
    </row>
    <row r="22">
      <c r="A22" t="inlineStr">
        <is>
          <t>EBITDA</t>
        </is>
      </c>
      <c r="B22" s="14">
        <f>'Summary'!C8</f>
        <v/>
      </c>
      <c r="C22" s="14">
        <f>'Summary'!D8</f>
        <v/>
      </c>
      <c r="D22" s="14">
        <f>'Summary'!E8</f>
        <v/>
      </c>
      <c r="E22" s="14">
        <f>'Summary'!F8</f>
        <v/>
      </c>
      <c r="F22" s="14">
        <f>'Summary'!G8</f>
        <v/>
      </c>
    </row>
    <row r="23">
      <c r="A23" t="inlineStr">
        <is>
          <t>Net Debt</t>
        </is>
      </c>
      <c r="B23" s="14">
        <f>'Summary'!C32</f>
        <v/>
      </c>
      <c r="C23" s="14">
        <f>'Summary'!D32</f>
        <v/>
      </c>
      <c r="D23" s="14">
        <f>'Summary'!E32</f>
        <v/>
      </c>
      <c r="E23" s="14">
        <f>'Summary'!F32</f>
        <v/>
      </c>
      <c r="F23" s="14">
        <f>'Summary'!G32</f>
        <v/>
      </c>
    </row>
    <row r="24">
      <c r="A24" t="inlineStr">
        <is>
          <t>Interest Coverage</t>
        </is>
      </c>
      <c r="B24" s="19">
        <f>'Covenant Tests'!C22</f>
        <v/>
      </c>
      <c r="C24" s="19">
        <f>'Covenant Tests'!D22</f>
        <v/>
      </c>
      <c r="D24" s="19">
        <f>'Covenant Tests'!E22</f>
        <v/>
      </c>
      <c r="E24" s="19">
        <f>'Covenant Tests'!F22</f>
        <v/>
      </c>
      <c r="F24" s="19">
        <f>'Covenant Tests'!G22</f>
        <v/>
      </c>
    </row>
    <row r="74">
      <c r="A74" s="2" t="inlineStr">
        <is>
          <t>COVENANT HEADROOM CHART DATA</t>
        </is>
      </c>
      <c r="B74" s="3" t="n"/>
      <c r="C74" s="3" t="n"/>
      <c r="D74" s="3" t="n"/>
      <c r="E74" s="3" t="n"/>
      <c r="F74" s="3" t="n"/>
    </row>
    <row r="75">
      <c r="A75" s="11" t="inlineStr"/>
      <c r="B75" s="11" t="inlineStr">
        <is>
          <t>Year 1</t>
        </is>
      </c>
      <c r="C75" s="11" t="inlineStr">
        <is>
          <t>Year 2</t>
        </is>
      </c>
      <c r="D75" s="11" t="inlineStr">
        <is>
          <t>Year 3</t>
        </is>
      </c>
      <c r="E75" s="11" t="inlineStr">
        <is>
          <t>Year 4</t>
        </is>
      </c>
      <c r="F75" s="11" t="inlineStr">
        <is>
          <t>Year 5</t>
        </is>
      </c>
    </row>
    <row r="76">
      <c r="A76" t="inlineStr">
        <is>
          <t>Net Debt/EBITDA Headroom</t>
        </is>
      </c>
      <c r="B76" s="19">
        <f>'Covenant Tests'!C18</f>
        <v/>
      </c>
      <c r="C76" s="19">
        <f>'Covenant Tests'!D18</f>
        <v/>
      </c>
      <c r="D76" s="19">
        <f>'Covenant Tests'!E18</f>
        <v/>
      </c>
      <c r="E76" s="19">
        <f>'Covenant Tests'!F18</f>
        <v/>
      </c>
      <c r="F76" s="19">
        <f>'Covenant Tests'!G18</f>
        <v/>
      </c>
    </row>
    <row r="77">
      <c r="A77" t="inlineStr">
        <is>
          <t>Interest Coverage Headroom</t>
        </is>
      </c>
      <c r="B77" s="19">
        <f>'Covenant Tests'!C24</f>
        <v/>
      </c>
      <c r="C77" s="19">
        <f>'Covenant Tests'!D24</f>
        <v/>
      </c>
      <c r="D77" s="19">
        <f>'Covenant Tests'!E24</f>
        <v/>
      </c>
      <c r="E77" s="19">
        <f>'Covenant Tests'!F24</f>
        <v/>
      </c>
      <c r="F77" s="19">
        <f>'Covenant Tests'!G24</f>
        <v/>
      </c>
    </row>
    <row r="78">
      <c r="A78" t="inlineStr">
        <is>
          <t>Net Debt/EBITDA Limit</t>
        </is>
      </c>
      <c r="B78" s="19">
        <f>'Covenant Tests'!C17</f>
        <v/>
      </c>
      <c r="C78" s="19">
        <f>'Covenant Tests'!D17</f>
        <v/>
      </c>
      <c r="D78" s="19">
        <f>'Covenant Tests'!E17</f>
        <v/>
      </c>
      <c r="E78" s="19">
        <f>'Covenant Tests'!F17</f>
        <v/>
      </c>
      <c r="F78" s="19">
        <f>'Covenant Tests'!G17</f>
        <v/>
      </c>
    </row>
    <row r="79">
      <c r="A79" t="inlineStr">
        <is>
          <t>Interest Coverage Floor</t>
        </is>
      </c>
      <c r="B79" s="19">
        <f>'Covenant Tests'!C23</f>
        <v/>
      </c>
      <c r="C79" s="19">
        <f>'Covenant Tests'!D23</f>
        <v/>
      </c>
      <c r="D79" s="19">
        <f>'Covenant Tests'!E23</f>
        <v/>
      </c>
      <c r="E79" s="19">
        <f>'Covenant Tests'!F23</f>
        <v/>
      </c>
      <c r="F79" s="19">
        <f>'Covenant Tests'!G23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2026-09-17T14:01:08Z</dcterms:created>
  <dcterms:modified xsi:type="dcterms:W3CDTF">2026-09-17T14:01:08Z</dcterms:modified>
</cp:coreProperties>
</file>