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FCF Build" sheetId="2" state="visible" r:id="rId2"/>
    <sheet name="WACC" sheetId="3" state="visible" r:id="rId3"/>
    <sheet name="DCF Valuation" sheetId="4" state="visible" r:id="rId4"/>
    <sheet name="Sensitivity" sheetId="5" state="visible" r:id="rId5"/>
    <sheet name="Dashboa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x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  <font>
      <color rgb="000000FF"/>
    </font>
    <font>
      <color rgb="0000000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D9E2F3"/>
      </patternFill>
    </fill>
    <fill>
      <patternFill patternType="solid">
        <fgColor rgb="00FFF2CC"/>
      </patternFill>
    </fill>
    <fill>
      <patternFill patternType="solid">
        <fgColor rgb="00E2EFD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2" fillId="3" borderId="0" pivotButton="0" quotePrefix="0" xfId="0"/>
    <xf numFmtId="0" fontId="0" fillId="3" borderId="0" pivotButton="0" quotePrefix="0" xfId="0"/>
    <xf numFmtId="1" fontId="4" fillId="0" borderId="0" pivotButton="0" quotePrefix="0" xfId="0"/>
    <xf numFmtId="0" fontId="5" fillId="0" borderId="0" pivotButton="0" quotePrefix="0" xfId="0"/>
    <xf numFmtId="0" fontId="2" fillId="4" borderId="0" pivotButton="0" quotePrefix="0" xfId="0"/>
    <xf numFmtId="164" fontId="4" fillId="0" borderId="0" pivotButton="0" quotePrefix="0" xfId="0"/>
    <xf numFmtId="165" fontId="4" fillId="0" borderId="0" pivotButton="0" quotePrefix="0" xfId="0"/>
    <xf numFmtId="165" fontId="5" fillId="0" borderId="0" pivotButton="0" quotePrefix="0" xfId="0"/>
    <xf numFmtId="164" fontId="5" fillId="0" borderId="0" pivotButton="0" quotePrefix="0" xfId="0"/>
    <xf numFmtId="164" fontId="0" fillId="0" borderId="0" pivotButton="0" quotePrefix="0" xfId="0"/>
    <xf numFmtId="2" fontId="4" fillId="0" borderId="0" pivotButton="0" quotePrefix="0" xfId="0"/>
    <xf numFmtId="166" fontId="4" fillId="0" borderId="0" pivotButton="0" quotePrefix="0" xfId="0"/>
    <xf numFmtId="0" fontId="4" fillId="0" borderId="0" pivotButton="0" quotePrefix="0" xfId="0"/>
    <xf numFmtId="0" fontId="2" fillId="5" borderId="0" pivotButton="0" quotePrefix="0" xfId="0"/>
    <xf numFmtId="2" fontId="0" fillId="0" borderId="0" pivotButton="0" quotePrefix="0" xfId="0"/>
    <xf numFmtId="164" fontId="2" fillId="0" borderId="0" pivotButton="0" quotePrefix="0" xfId="0"/>
    <xf numFmtId="164" fontId="2" fillId="5" borderId="0" pivotButton="0" quotePrefix="0" xfId="0"/>
    <xf numFmtId="165" fontId="2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165" fontId="2" fillId="5" borderId="0" pivotButton="0" quotePrefix="0" xfId="0"/>
    <xf numFmtId="4" fontId="2" fillId="5" borderId="0" pivotButton="0" quotePrefix="0" xfId="0"/>
    <xf numFmtId="164" fontId="4" fillId="3" borderId="0" pivotButton="0" quotePrefix="0" xfId="0"/>
    <xf numFmtId="4" fontId="0" fillId="0" borderId="1" pivotButton="0" quotePrefix="0" xfId="0"/>
    <xf numFmtId="0" fontId="3" fillId="2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workbookViewId="0">
      <selection activeCell="A1" sqref="A1"/>
    </sheetView>
  </sheetViews>
  <sheetFormatPr baseColWidth="8" defaultRowHeight="15"/>
  <cols>
    <col width="34" customWidth="1" min="1" max="1"/>
    <col width="28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Sava Industrial Co.Ltd — DCF Assumptions</t>
        </is>
      </c>
    </row>
    <row r="2">
      <c r="A2" t="inlineStr">
        <is>
          <t>Base / Upside / Downside | Drivers aligned with Demo #1 | FY2023A valuation</t>
        </is>
      </c>
    </row>
    <row r="3">
      <c r="A3" s="2" t="inlineStr">
        <is>
          <t>Label (EN)</t>
        </is>
      </c>
      <c r="B3" s="2" t="inlineStr">
        <is>
          <t>Nhãn (VI)</t>
        </is>
      </c>
      <c r="C3" s="3" t="inlineStr">
        <is>
          <t>FY2023A</t>
        </is>
      </c>
      <c r="D3" s="3" t="inlineStr">
        <is>
          <t>FY2024E</t>
        </is>
      </c>
      <c r="E3" s="3" t="inlineStr">
        <is>
          <t>FY2025E</t>
        </is>
      </c>
      <c r="F3" s="3" t="inlineStr">
        <is>
          <t>FY2026E</t>
        </is>
      </c>
      <c r="G3" s="3" t="inlineStr">
        <is>
          <t>FY2027E</t>
        </is>
      </c>
      <c r="H3" s="3" t="inlineStr">
        <is>
          <t>FY2028E</t>
        </is>
      </c>
    </row>
    <row r="5">
      <c r="A5" s="4" t="inlineStr">
        <is>
          <t>SCENARIO SELECTOR</t>
        </is>
      </c>
      <c r="B5" s="5" t="inlineStr">
        <is>
          <t>CHỌN KỊCH BẢN</t>
        </is>
      </c>
      <c r="C5" s="5" t="n"/>
      <c r="D5" s="5" t="n"/>
      <c r="E5" s="5" t="n"/>
      <c r="F5" s="5" t="n"/>
      <c r="G5" s="5" t="n"/>
      <c r="H5" s="5" t="n"/>
    </row>
    <row r="6">
      <c r="A6" t="inlineStr">
        <is>
          <t>Active Scenario (1=Base, 2=Upside, 3=Downside)</t>
        </is>
      </c>
      <c r="B6" t="inlineStr">
        <is>
          <t>Kịch bản (1=Cơ sở, 2=Tăng, 3=Giảm)</t>
        </is>
      </c>
      <c r="C6" s="6" t="n">
        <v>1</v>
      </c>
    </row>
    <row r="7">
      <c r="A7" t="inlineStr">
        <is>
          <t>Active Scenario Name</t>
        </is>
      </c>
      <c r="B7" t="inlineStr">
        <is>
          <t>Tên kịch bản</t>
        </is>
      </c>
      <c r="C7" s="7">
        <f>CHOOSE(Assumptions!$C$6,"Base","Upside","Downside")</f>
        <v/>
      </c>
    </row>
    <row r="9">
      <c r="A9" s="4" t="inlineStr">
        <is>
          <t>SCENARIO DRIVERS</t>
        </is>
      </c>
      <c r="B9" s="5" t="inlineStr">
        <is>
          <t>DRIVER THEO KỊCH BẢN</t>
        </is>
      </c>
      <c r="C9" s="5" t="n"/>
      <c r="D9" s="5" t="n"/>
      <c r="E9" s="5" t="n"/>
      <c r="F9" s="5" t="n"/>
      <c r="G9" s="5" t="n"/>
      <c r="H9" s="5" t="n"/>
    </row>
    <row r="10">
      <c r="A10" t="inlineStr">
        <is>
          <t>Driver</t>
        </is>
      </c>
      <c r="B10" t="inlineStr">
        <is>
          <t>Driver</t>
        </is>
      </c>
      <c r="C10" s="8" t="inlineStr">
        <is>
          <t>Base</t>
        </is>
      </c>
      <c r="D10" s="8" t="inlineStr">
        <is>
          <t>Upside</t>
        </is>
      </c>
      <c r="E10" s="8" t="inlineStr">
        <is>
          <t>Downside</t>
        </is>
      </c>
    </row>
    <row r="11">
      <c r="A11" t="inlineStr">
        <is>
          <t>COGS % of Revenue</t>
        </is>
      </c>
      <c r="B11" t="inlineStr">
        <is>
          <t>Giá vốn / Doanh thu %</t>
        </is>
      </c>
      <c r="C11" s="9" t="n">
        <v>0.65</v>
      </c>
      <c r="D11" s="9" t="n">
        <v>0.62</v>
      </c>
      <c r="E11" s="9" t="n">
        <v>0.68</v>
      </c>
    </row>
    <row r="12">
      <c r="A12" t="inlineStr">
        <is>
          <t>SG&amp;A % of Revenue</t>
        </is>
      </c>
      <c r="B12" t="inlineStr">
        <is>
          <t>SG&amp;A / Doanh thu %</t>
        </is>
      </c>
      <c r="C12" s="9" t="n">
        <v>0.12</v>
      </c>
      <c r="D12" s="9" t="n">
        <v>0.11</v>
      </c>
      <c r="E12" s="9" t="n">
        <v>0.14</v>
      </c>
    </row>
    <row r="13">
      <c r="A13" t="inlineStr">
        <is>
          <t>WACC (valuation override)</t>
        </is>
      </c>
      <c r="B13" t="inlineStr">
        <is>
          <t>WACC (ghi đè định giá)</t>
        </is>
      </c>
      <c r="C13" s="9" t="n">
        <v>0.093</v>
      </c>
      <c r="D13" s="9" t="n">
        <v>0.08500000000000001</v>
      </c>
      <c r="E13" s="9" t="n">
        <v>0.105</v>
      </c>
    </row>
    <row r="14">
      <c r="A14" t="inlineStr">
        <is>
          <t>Terminal Growth Rate (g)</t>
        </is>
      </c>
      <c r="B14" t="inlineStr">
        <is>
          <t>Tăng trưởng vĩnh viễn (g)</t>
        </is>
      </c>
      <c r="C14" s="9" t="n">
        <v>0.025</v>
      </c>
      <c r="D14" s="9" t="n">
        <v>0.03</v>
      </c>
      <c r="E14" s="9" t="n">
        <v>0.015</v>
      </c>
    </row>
    <row r="16">
      <c r="A16" s="4" t="inlineStr">
        <is>
          <t>REVENUE GROWTH BY YEAR (FY2024E–FY2028E)</t>
        </is>
      </c>
      <c r="B16" s="5" t="inlineStr">
        <is>
          <t>TĂNG TRƯỞNG DT THEO NĂM (FY2024E–FY2028E)</t>
        </is>
      </c>
      <c r="C16" s="5" t="n"/>
      <c r="D16" s="5" t="n"/>
      <c r="E16" s="5" t="n"/>
      <c r="F16" s="5" t="n"/>
      <c r="G16" s="5" t="n"/>
      <c r="H16" s="5" t="n"/>
    </row>
    <row r="17">
      <c r="A17" t="inlineStr">
        <is>
          <t>Scenario / Year</t>
        </is>
      </c>
      <c r="B17" t="inlineStr">
        <is>
          <t>Kịch bản / Năm</t>
        </is>
      </c>
      <c r="C17" s="2" t="inlineStr">
        <is>
          <t>FY2024E</t>
        </is>
      </c>
      <c r="D17" s="2" t="inlineStr">
        <is>
          <t>FY2025E</t>
        </is>
      </c>
      <c r="E17" s="2" t="inlineStr">
        <is>
          <t>FY2026E</t>
        </is>
      </c>
      <c r="F17" s="2" t="inlineStr">
        <is>
          <t>FY2027E</t>
        </is>
      </c>
      <c r="G17" s="2" t="inlineStr">
        <is>
          <t>FY2028E</t>
        </is>
      </c>
    </row>
    <row r="18">
      <c r="A18" t="inlineStr">
        <is>
          <t>Growth Base</t>
        </is>
      </c>
      <c r="B18" t="inlineStr">
        <is>
          <t>Tăng trưởng — Cơ sở</t>
        </is>
      </c>
      <c r="C18" s="9" t="n">
        <v>0.06</v>
      </c>
      <c r="D18" s="9" t="n">
        <v>0.055</v>
      </c>
      <c r="E18" s="9" t="n">
        <v>0.05</v>
      </c>
      <c r="F18" s="9" t="n">
        <v>0.045</v>
      </c>
      <c r="G18" s="9" t="n">
        <v>0.04</v>
      </c>
    </row>
    <row r="19">
      <c r="A19" t="inlineStr">
        <is>
          <t>Growth Upside</t>
        </is>
      </c>
      <c r="B19" t="inlineStr">
        <is>
          <t>Tăng trưởng — Tăng</t>
        </is>
      </c>
      <c r="C19" s="9" t="n">
        <v>0.08</v>
      </c>
      <c r="D19" s="9" t="n">
        <v>0.075</v>
      </c>
      <c r="E19" s="9" t="n">
        <v>0.07000000000000001</v>
      </c>
      <c r="F19" s="9" t="n">
        <v>0.065</v>
      </c>
      <c r="G19" s="9" t="n">
        <v>0.06</v>
      </c>
    </row>
    <row r="20">
      <c r="A20" t="inlineStr">
        <is>
          <t>Growth Downside</t>
        </is>
      </c>
      <c r="B20" t="inlineStr">
        <is>
          <t>Tăng trưởng — Giảm</t>
        </is>
      </c>
      <c r="C20" s="9" t="n">
        <v>0.035</v>
      </c>
      <c r="D20" s="9" t="n">
        <v>0.03</v>
      </c>
      <c r="E20" s="9" t="n">
        <v>0.025</v>
      </c>
      <c r="F20" s="9" t="n">
        <v>0.02</v>
      </c>
      <c r="G20" s="9" t="n">
        <v>0.015</v>
      </c>
    </row>
    <row r="22">
      <c r="A22" s="4" t="inlineStr">
        <is>
          <t>OPERATING DRIVERS (ACTIVE SCENARIO)</t>
        </is>
      </c>
      <c r="B22" s="5" t="inlineStr">
        <is>
          <t>DRIVER VẬN HÀNH (KỊCH BẢN ĐANG CHỌN)</t>
        </is>
      </c>
      <c r="C22" s="5" t="n"/>
      <c r="D22" s="5" t="n"/>
      <c r="E22" s="5" t="n"/>
      <c r="F22" s="5" t="n"/>
      <c r="G22" s="5" t="n"/>
      <c r="H22" s="5" t="n"/>
    </row>
    <row r="23">
      <c r="A23" t="inlineStr">
        <is>
          <t>Revenue</t>
        </is>
      </c>
      <c r="B23" t="inlineStr">
        <is>
          <t>Doanh thu</t>
        </is>
      </c>
      <c r="C23" s="10" t="n">
        <v>480</v>
      </c>
      <c r="D23" s="11">
        <f>C23*(1+D$24)</f>
        <v/>
      </c>
      <c r="E23" s="11">
        <f>D23*(1+E$24)</f>
        <v/>
      </c>
      <c r="F23" s="11">
        <f>E23*(1+F$24)</f>
        <v/>
      </c>
      <c r="G23" s="11">
        <f>F23*(1+G$24)</f>
        <v/>
      </c>
      <c r="H23" s="11">
        <f>G23*(1+H$24)</f>
        <v/>
      </c>
    </row>
    <row r="24">
      <c r="A24" t="inlineStr">
        <is>
          <t>Revenue Growth %</t>
        </is>
      </c>
      <c r="B24" t="inlineStr">
        <is>
          <t>Tăng trưởng doanh thu %</t>
        </is>
      </c>
      <c r="D24" s="12">
        <f>CHOOSE(Assumptions!$C$6,C18,C19,C20)</f>
        <v/>
      </c>
      <c r="E24" s="12">
        <f>CHOOSE(Assumptions!$C$6,D18,D19,D20)</f>
        <v/>
      </c>
      <c r="F24" s="12">
        <f>CHOOSE(Assumptions!$C$6,E18,E19,E20)</f>
        <v/>
      </c>
      <c r="G24" s="12">
        <f>CHOOSE(Assumptions!$C$6,F18,F19,F20)</f>
        <v/>
      </c>
      <c r="H24" s="12">
        <f>CHOOSE(Assumptions!$C$6,G18,G19,G20)</f>
        <v/>
      </c>
    </row>
    <row r="25">
      <c r="A25" t="inlineStr">
        <is>
          <t>COGS % of Revenue</t>
        </is>
      </c>
      <c r="B25" t="inlineStr">
        <is>
          <t>Giá vốn / Doanh thu %</t>
        </is>
      </c>
      <c r="C25" s="13">
        <f>CHOOSE(Assumptions!$C$6,C11,D11,E11)</f>
        <v/>
      </c>
      <c r="D25" s="13">
        <f>CHOOSE(Assumptions!$C$6,C11,D11,E11)</f>
        <v/>
      </c>
      <c r="E25" s="13">
        <f>CHOOSE(Assumptions!$C$6,C11,D11,E11)</f>
        <v/>
      </c>
      <c r="F25" s="13">
        <f>CHOOSE(Assumptions!$C$6,C11,D11,E11)</f>
        <v/>
      </c>
      <c r="G25" s="13">
        <f>CHOOSE(Assumptions!$C$6,C11,D11,E11)</f>
        <v/>
      </c>
      <c r="H25" s="13">
        <f>CHOOSE(Assumptions!$C$6,C11,D11,E11)</f>
        <v/>
      </c>
    </row>
    <row r="26">
      <c r="A26" t="inlineStr">
        <is>
          <t>SG&amp;A % of Revenue</t>
        </is>
      </c>
      <c r="B26" t="inlineStr">
        <is>
          <t>SG&amp;A / Doanh thu %</t>
        </is>
      </c>
      <c r="C26" s="13">
        <f>CHOOSE(Assumptions!$C$6,C12,D12,E12)</f>
        <v/>
      </c>
      <c r="D26" s="13">
        <f>CHOOSE(Assumptions!$C$6,C12,D12,E12)</f>
        <v/>
      </c>
      <c r="E26" s="13">
        <f>CHOOSE(Assumptions!$C$6,C12,D12,E12)</f>
        <v/>
      </c>
      <c r="F26" s="13">
        <f>CHOOSE(Assumptions!$C$6,C12,D12,E12)</f>
        <v/>
      </c>
      <c r="G26" s="13">
        <f>CHOOSE(Assumptions!$C$6,C12,D12,E12)</f>
        <v/>
      </c>
      <c r="H26" s="13">
        <f>CHOOSE(Assumptions!$C$6,C12,D12,E12)</f>
        <v/>
      </c>
    </row>
    <row r="27">
      <c r="A27" t="inlineStr">
        <is>
          <t>Tax Rate (operating / WACC)</t>
        </is>
      </c>
      <c r="B27" t="inlineStr">
        <is>
          <t>Thuế suất (vận hành / WACC)</t>
        </is>
      </c>
      <c r="C27" s="9" t="n">
        <v>0.25</v>
      </c>
      <c r="D27" s="9" t="n">
        <v>0.25</v>
      </c>
      <c r="E27" s="9" t="n">
        <v>0.25</v>
      </c>
      <c r="F27" s="9" t="n">
        <v>0.25</v>
      </c>
      <c r="G27" s="9" t="n">
        <v>0.25</v>
      </c>
      <c r="H27" s="9" t="n">
        <v>0.25</v>
      </c>
    </row>
    <row r="29">
      <c r="A29" s="4" t="inlineStr">
        <is>
          <t>WORKING CAPITAL (DAYS)</t>
        </is>
      </c>
      <c r="B29" s="5" t="inlineStr">
        <is>
          <t>VỐN LƯU ĐỘNG (NGÀY)</t>
        </is>
      </c>
      <c r="C29" s="5" t="n"/>
      <c r="D29" s="5" t="n"/>
      <c r="E29" s="5" t="n"/>
      <c r="F29" s="5" t="n"/>
      <c r="G29" s="5" t="n"/>
      <c r="H29" s="5" t="n"/>
    </row>
    <row r="30">
      <c r="A30" t="inlineStr">
        <is>
          <t>Accounts Receivable Days</t>
        </is>
      </c>
      <c r="B30" t="inlineStr">
        <is>
          <t>Số ngày phải thu (DSO)</t>
        </is>
      </c>
      <c r="C30" s="6" t="n">
        <v>49</v>
      </c>
      <c r="D30" s="6" t="n">
        <v>49</v>
      </c>
      <c r="E30" s="6" t="n">
        <v>49</v>
      </c>
      <c r="F30" s="6" t="n">
        <v>49</v>
      </c>
      <c r="G30" s="6" t="n">
        <v>49</v>
      </c>
      <c r="H30" s="6" t="n">
        <v>49</v>
      </c>
    </row>
    <row r="31">
      <c r="A31" t="inlineStr">
        <is>
          <t>Inventory Days</t>
        </is>
      </c>
      <c r="B31" t="inlineStr">
        <is>
          <t>Số ngày tồn kho (DIO)</t>
        </is>
      </c>
      <c r="C31" s="6" t="n">
        <v>100</v>
      </c>
      <c r="D31" s="6" t="n">
        <v>100</v>
      </c>
      <c r="E31" s="6" t="n">
        <v>100</v>
      </c>
      <c r="F31" s="6" t="n">
        <v>100</v>
      </c>
      <c r="G31" s="6" t="n">
        <v>100</v>
      </c>
      <c r="H31" s="6" t="n">
        <v>100</v>
      </c>
    </row>
    <row r="32">
      <c r="A32" t="inlineStr">
        <is>
          <t>Accounts Payable Days</t>
        </is>
      </c>
      <c r="B32" t="inlineStr">
        <is>
          <t>Số ngày phải trả (DPO)</t>
        </is>
      </c>
      <c r="C32" s="6" t="n">
        <v>49</v>
      </c>
      <c r="D32" s="6" t="n">
        <v>49</v>
      </c>
      <c r="E32" s="6" t="n">
        <v>49</v>
      </c>
      <c r="F32" s="6" t="n">
        <v>49</v>
      </c>
      <c r="G32" s="6" t="n">
        <v>49</v>
      </c>
      <c r="H32" s="6" t="n">
        <v>49</v>
      </c>
    </row>
    <row r="34">
      <c r="A34" s="4" t="inlineStr">
        <is>
          <t>CAPEX &amp; DEPRECIATION</t>
        </is>
      </c>
      <c r="B34" s="5" t="inlineStr">
        <is>
          <t>ĐẦU TƯ TSCĐ &amp; KHẤU HAO</t>
        </is>
      </c>
      <c r="C34" s="5" t="n"/>
      <c r="D34" s="5" t="n"/>
      <c r="E34" s="5" t="n"/>
      <c r="F34" s="5" t="n"/>
      <c r="G34" s="5" t="n"/>
      <c r="H34" s="5" t="n"/>
    </row>
    <row r="35">
      <c r="A35" t="inlineStr">
        <is>
          <t>CapEx % of Revenue</t>
        </is>
      </c>
      <c r="B35" t="inlineStr">
        <is>
          <t>CapEx / Doanh thu %</t>
        </is>
      </c>
      <c r="C35" s="9" t="n">
        <v>0.08</v>
      </c>
      <c r="D35" s="9" t="n">
        <v>0.08500000000000001</v>
      </c>
      <c r="E35" s="9" t="n">
        <v>0.08500000000000001</v>
      </c>
      <c r="F35" s="9" t="n">
        <v>0.08</v>
      </c>
      <c r="G35" s="9" t="n">
        <v>0.075</v>
      </c>
      <c r="H35" s="9" t="n">
        <v>0.07000000000000001</v>
      </c>
    </row>
    <row r="36">
      <c r="A36" t="inlineStr">
        <is>
          <t>D&amp;A % of Beginning Net PP&amp;E</t>
        </is>
      </c>
      <c r="B36" t="inlineStr">
        <is>
          <t>KH&amp;HAO / TSCĐ net đầu kỳ %</t>
        </is>
      </c>
      <c r="C36" s="9" t="n">
        <v>0.083</v>
      </c>
      <c r="D36" s="9" t="n">
        <v>0.083</v>
      </c>
      <c r="E36" s="9" t="n">
        <v>0.083</v>
      </c>
      <c r="F36" s="9" t="n">
        <v>0.083</v>
      </c>
      <c r="G36" s="9" t="n">
        <v>0.083</v>
      </c>
      <c r="H36" s="9" t="n">
        <v>0.083</v>
      </c>
    </row>
    <row r="37">
      <c r="A37" t="inlineStr">
        <is>
          <t>PP&amp;E — Gross (FY2023A)</t>
        </is>
      </c>
      <c r="B37" t="inlineStr"/>
      <c r="C37" s="10" t="n">
        <v>580</v>
      </c>
      <c r="D37" s="10" t="n"/>
      <c r="E37" s="10" t="n"/>
      <c r="F37" s="10" t="n"/>
      <c r="G37" s="10" t="n"/>
      <c r="H37" s="10" t="n"/>
    </row>
    <row r="38">
      <c r="A38" t="inlineStr">
        <is>
          <t>PP&amp;E — Accumulated Depreciation (FY2023A)</t>
        </is>
      </c>
      <c r="B38" t="inlineStr"/>
      <c r="C38" s="10" t="n">
        <v>160</v>
      </c>
      <c r="D38" s="10" t="n"/>
      <c r="E38" s="10" t="n"/>
      <c r="F38" s="10" t="n"/>
      <c r="G38" s="10" t="n"/>
      <c r="H38" s="10" t="n"/>
    </row>
    <row r="40">
      <c r="A40" s="4" t="inlineStr">
        <is>
          <t>VALUATION INPUTS</t>
        </is>
      </c>
      <c r="B40" s="5" t="inlineStr">
        <is>
          <t>GIẢ ĐỊNH ĐỊNH GIÁ</t>
        </is>
      </c>
      <c r="C40" s="5" t="n"/>
      <c r="D40" s="5" t="n"/>
      <c r="E40" s="5" t="n"/>
      <c r="F40" s="5" t="n"/>
      <c r="G40" s="5" t="n"/>
      <c r="H40" s="5" t="n"/>
    </row>
    <row r="41">
      <c r="A41" t="inlineStr">
        <is>
          <t>Cash (FY2023A)</t>
        </is>
      </c>
      <c r="B41" t="inlineStr"/>
      <c r="C41" s="10" t="n">
        <v>45</v>
      </c>
      <c r="D41" s="10" t="n"/>
      <c r="E41" s="10" t="n"/>
      <c r="F41" s="10" t="n"/>
      <c r="G41" s="10" t="n"/>
      <c r="H41" s="10" t="n"/>
    </row>
    <row r="42">
      <c r="A42" t="inlineStr">
        <is>
          <t>Total Debt (FY2023A)</t>
        </is>
      </c>
      <c r="B42" t="inlineStr"/>
      <c r="C42" s="10" t="n">
        <v>100</v>
      </c>
      <c r="D42" s="10" t="n"/>
      <c r="E42" s="10" t="n"/>
      <c r="F42" s="10" t="n"/>
      <c r="G42" s="10" t="n"/>
      <c r="H42" s="10" t="n"/>
    </row>
    <row r="43">
      <c r="A43" t="inlineStr">
        <is>
          <t>Minority Interest</t>
        </is>
      </c>
      <c r="B43" t="inlineStr"/>
      <c r="C43" s="10" t="n">
        <v>0</v>
      </c>
      <c r="D43" s="10" t="n"/>
      <c r="E43" s="10" t="n"/>
      <c r="F43" s="10" t="n"/>
      <c r="G43" s="10" t="n"/>
      <c r="H43" s="10" t="n"/>
    </row>
    <row r="44">
      <c r="A44" t="inlineStr">
        <is>
          <t>Preferred Stock</t>
        </is>
      </c>
      <c r="B44" t="inlineStr"/>
      <c r="C44" s="10" t="n">
        <v>0</v>
      </c>
      <c r="D44" s="10" t="n"/>
      <c r="E44" s="10" t="n"/>
      <c r="F44" s="10" t="n"/>
      <c r="G44" s="10" t="n"/>
      <c r="H44" s="10" t="n"/>
    </row>
    <row r="45">
      <c r="A45" t="inlineStr">
        <is>
          <t>Shares Outstanding (M)</t>
        </is>
      </c>
      <c r="B45" t="inlineStr">
        <is>
          <t>Số CP lưu hành (triệu CP)</t>
        </is>
      </c>
      <c r="C45" s="10" t="n">
        <v>40</v>
      </c>
    </row>
    <row r="47">
      <c r="A47" s="4" t="inlineStr">
        <is>
          <t>WACC INPUTS (CAPM &amp; CAPITAL STRUCTURE)</t>
        </is>
      </c>
      <c r="B47" s="5" t="inlineStr"/>
      <c r="C47" s="5" t="n"/>
      <c r="D47" s="5" t="n"/>
      <c r="E47" s="5" t="n"/>
      <c r="F47" s="5" t="n"/>
      <c r="G47" s="5" t="n"/>
      <c r="H47" s="5" t="n"/>
    </row>
    <row r="48">
      <c r="A48" t="inlineStr">
        <is>
          <t>Risk-Free Rate</t>
        </is>
      </c>
      <c r="B48" t="inlineStr">
        <is>
          <t>Lãi suất phi rủi ro</t>
        </is>
      </c>
      <c r="C48" s="9" t="n">
        <v>0.045</v>
      </c>
    </row>
    <row r="49">
      <c r="A49" t="inlineStr">
        <is>
          <t>Beta (levered)</t>
        </is>
      </c>
      <c r="B49" t="inlineStr">
        <is>
          <t>Beta (có đòn bẩy)</t>
        </is>
      </c>
      <c r="C49" s="14" t="n">
        <v>1.1</v>
      </c>
    </row>
    <row r="50">
      <c r="A50" t="inlineStr">
        <is>
          <t>Equity Risk Premium</t>
        </is>
      </c>
      <c r="B50" t="inlineStr">
        <is>
          <t>Phần bù rủi ro vốn chủ</t>
        </is>
      </c>
      <c r="C50" s="9" t="n">
        <v>0.055</v>
      </c>
    </row>
    <row r="51">
      <c r="A51" t="inlineStr">
        <is>
          <t>Cost of Debt (pre-tax)</t>
        </is>
      </c>
      <c r="B51" t="inlineStr">
        <is>
          <t>Chi phí vay (trước thuế)</t>
        </is>
      </c>
      <c r="C51" s="9" t="n">
        <v>0.075</v>
      </c>
    </row>
    <row r="52">
      <c r="A52" t="inlineStr">
        <is>
          <t>Debt / Total Capital (target)</t>
        </is>
      </c>
      <c r="B52" t="inlineStr">
        <is>
          <t>Nợ / Tổng vốn (mục tiêu)</t>
        </is>
      </c>
      <c r="C52" s="9" t="n">
        <v>0.25</v>
      </c>
    </row>
    <row r="54">
      <c r="A54" s="4" t="inlineStr">
        <is>
          <t>TERMINAL VALUE INPUTS</t>
        </is>
      </c>
      <c r="B54" s="5" t="inlineStr"/>
      <c r="C54" s="5" t="n"/>
      <c r="D54" s="5" t="n"/>
      <c r="E54" s="5" t="n"/>
      <c r="F54" s="5" t="n"/>
      <c r="G54" s="5" t="n"/>
      <c r="H54" s="5" t="n"/>
    </row>
    <row r="55">
      <c r="A55" t="inlineStr">
        <is>
          <t>Terminal Growth Rate (g)</t>
        </is>
      </c>
      <c r="B55" t="inlineStr">
        <is>
          <t>Tăng trưởng vĩnh viễn (g)</t>
        </is>
      </c>
      <c r="C55" s="12">
        <f>CHOOSE(Assumptions!$C$6,C14,D14,E14)</f>
        <v/>
      </c>
    </row>
    <row r="56">
      <c r="A56" t="inlineStr">
        <is>
          <t>Active WACC (scenario override)</t>
        </is>
      </c>
      <c r="B56" t="inlineStr"/>
      <c r="C56" s="12">
        <f>CHOOSE(Assumptions!$C$6,C13,D13,E13)</f>
        <v/>
      </c>
    </row>
    <row r="57">
      <c r="A57" t="inlineStr">
        <is>
          <t>Exit EBITDA Multiple (optional)</t>
        </is>
      </c>
      <c r="B57" t="inlineStr"/>
      <c r="C57" s="15" t="n">
        <v>8</v>
      </c>
    </row>
    <row r="58">
      <c r="A58" t="inlineStr">
        <is>
          <t>Primary Method: Gordon Growth? (1=Yes, 0=Exit Multiple)</t>
        </is>
      </c>
      <c r="B58" t="inlineStr"/>
      <c r="C58" s="1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Unlevered Free Cash Flow Build</t>
        </is>
      </c>
    </row>
    <row r="2">
      <c r="A2" t="inlineStr">
        <is>
          <t>Forecast linked to Assumptions drivers (same logic as 3-Statement)</t>
        </is>
      </c>
    </row>
    <row r="3">
      <c r="A3" s="2" t="inlineStr">
        <is>
          <t>Label (EN)</t>
        </is>
      </c>
      <c r="B3" s="2" t="inlineStr">
        <is>
          <t>Nhãn (VI)</t>
        </is>
      </c>
      <c r="C3" s="3" t="inlineStr">
        <is>
          <t>FY2023A</t>
        </is>
      </c>
      <c r="D3" s="3" t="inlineStr">
        <is>
          <t>FY2024E</t>
        </is>
      </c>
      <c r="E3" s="3" t="inlineStr">
        <is>
          <t>FY2025E</t>
        </is>
      </c>
      <c r="F3" s="3" t="inlineStr">
        <is>
          <t>FY2026E</t>
        </is>
      </c>
      <c r="G3" s="3" t="inlineStr">
        <is>
          <t>FY2027E</t>
        </is>
      </c>
      <c r="H3" s="3" t="inlineStr">
        <is>
          <t>FY2028E</t>
        </is>
      </c>
    </row>
    <row r="5">
      <c r="A5" s="4" t="inlineStr">
        <is>
          <t>INCOME BRIDGE (UNLEVERED)</t>
        </is>
      </c>
      <c r="B5" s="5" t="inlineStr"/>
      <c r="C5" s="5" t="n"/>
      <c r="D5" s="5" t="n"/>
      <c r="E5" s="5" t="n"/>
      <c r="F5" s="5" t="n"/>
      <c r="G5" s="5" t="n"/>
      <c r="H5" s="5" t="n"/>
    </row>
    <row r="6">
      <c r="B6">
        <f>Assumptions!C23</f>
        <v/>
      </c>
      <c r="C6">
        <f>Assumptions!D23</f>
        <v/>
      </c>
      <c r="D6">
        <f>Assumptions!E23</f>
        <v/>
      </c>
      <c r="E6">
        <f>Assumptions!F23</f>
        <v/>
      </c>
      <c r="F6">
        <f>Assumptions!G23</f>
        <v/>
      </c>
      <c r="G6">
        <f>Assumptions!H23</f>
        <v/>
      </c>
    </row>
    <row r="7">
      <c r="B7">
        <f>B6*Assumptions!C25</f>
        <v/>
      </c>
      <c r="C7">
        <f>C6*Assumptions!D25</f>
        <v/>
      </c>
      <c r="D7">
        <f>D6*Assumptions!E25</f>
        <v/>
      </c>
      <c r="E7">
        <f>E6*Assumptions!F25</f>
        <v/>
      </c>
      <c r="F7">
        <f>F6*Assumptions!G25</f>
        <v/>
      </c>
      <c r="G7">
        <f>G6*Assumptions!H25</f>
        <v/>
      </c>
    </row>
    <row r="8">
      <c r="B8">
        <f>B6-B7</f>
        <v/>
      </c>
      <c r="C8">
        <f>C6-C7</f>
        <v/>
      </c>
      <c r="D8">
        <f>D6-D7</f>
        <v/>
      </c>
      <c r="E8">
        <f>E6-E7</f>
        <v/>
      </c>
      <c r="F8">
        <f>F6-F7</f>
        <v/>
      </c>
      <c r="G8">
        <f>G6-G7</f>
        <v/>
      </c>
    </row>
    <row r="9">
      <c r="B9">
        <f>B6*Assumptions!C26</f>
        <v/>
      </c>
      <c r="C9">
        <f>C6*Assumptions!D26</f>
        <v/>
      </c>
      <c r="D9">
        <f>D6*Assumptions!E26</f>
        <v/>
      </c>
      <c r="E9">
        <f>E6*Assumptions!F26</f>
        <v/>
      </c>
      <c r="F9">
        <f>F6*Assumptions!G26</f>
        <v/>
      </c>
      <c r="G9">
        <f>G6*Assumptions!H26</f>
        <v/>
      </c>
    </row>
    <row r="10">
      <c r="B10">
        <f>B8-B9</f>
        <v/>
      </c>
      <c r="C10">
        <f>C8-C9</f>
        <v/>
      </c>
      <c r="D10">
        <f>D8-D9</f>
        <v/>
      </c>
      <c r="E10">
        <f>E8-E9</f>
        <v/>
      </c>
      <c r="F10">
        <f>F8-F9</f>
        <v/>
      </c>
      <c r="G10">
        <f>G8-G9</f>
        <v/>
      </c>
    </row>
    <row r="12">
      <c r="A12" s="4" t="inlineStr">
        <is>
          <t>PP&amp;E &amp; D&amp;A SCHEDULE</t>
        </is>
      </c>
      <c r="B12" s="5" t="inlineStr"/>
      <c r="C12" s="5" t="n"/>
      <c r="D12" s="5" t="n"/>
      <c r="E12" s="5" t="n"/>
      <c r="F12" s="5" t="n"/>
      <c r="G12" s="5" t="n"/>
      <c r="H12" s="5" t="n"/>
    </row>
    <row r="13">
      <c r="B13">
        <f>Assumptions!C37-Assumptions!C38</f>
        <v/>
      </c>
      <c r="C13">
        <f>B18</f>
        <v/>
      </c>
      <c r="D13">
        <f>C18</f>
        <v/>
      </c>
      <c r="E13">
        <f>D18</f>
        <v/>
      </c>
      <c r="F13">
        <f>E18</f>
        <v/>
      </c>
      <c r="G13">
        <f>F18</f>
        <v/>
      </c>
    </row>
    <row r="14">
      <c r="B14">
        <f>B6*Assumptions!C35</f>
        <v/>
      </c>
      <c r="C14">
        <f>C6*Assumptions!D35</f>
        <v/>
      </c>
      <c r="D14">
        <f>D6*Assumptions!E35</f>
        <v/>
      </c>
      <c r="E14">
        <f>E6*Assumptions!F35</f>
        <v/>
      </c>
      <c r="F14">
        <f>F6*Assumptions!G35</f>
        <v/>
      </c>
      <c r="G14">
        <f>G6*Assumptions!H35</f>
        <v/>
      </c>
    </row>
    <row r="15">
      <c r="B15">
        <f>Assumptions!C37+B14</f>
        <v/>
      </c>
      <c r="C15">
        <f>B15+C14</f>
        <v/>
      </c>
      <c r="D15">
        <f>C15+D14</f>
        <v/>
      </c>
      <c r="E15">
        <f>D15+E14</f>
        <v/>
      </c>
      <c r="F15">
        <f>E15+F14</f>
        <v/>
      </c>
      <c r="G15">
        <f>F15+G14</f>
        <v/>
      </c>
    </row>
    <row r="16">
      <c r="B16">
        <f>Assumptions!C37-Assumptions!C38*Assumptions!C36</f>
        <v/>
      </c>
      <c r="C16">
        <f>C13*Assumptions!D36</f>
        <v/>
      </c>
      <c r="D16">
        <f>D13*Assumptions!E36</f>
        <v/>
      </c>
      <c r="E16">
        <f>E13*Assumptions!F36</f>
        <v/>
      </c>
      <c r="F16">
        <f>F13*Assumptions!G36</f>
        <v/>
      </c>
      <c r="G16">
        <f>G13*Assumptions!H36</f>
        <v/>
      </c>
    </row>
    <row r="17">
      <c r="B17">
        <f>Assumptions!C38+B16</f>
        <v/>
      </c>
      <c r="C17">
        <f>B17+C16</f>
        <v/>
      </c>
      <c r="D17">
        <f>C17+D16</f>
        <v/>
      </c>
      <c r="E17">
        <f>D17+E16</f>
        <v/>
      </c>
      <c r="F17">
        <f>E17+F16</f>
        <v/>
      </c>
      <c r="G17">
        <f>F17+G16</f>
        <v/>
      </c>
    </row>
    <row r="18">
      <c r="B18">
        <f>B15-B17</f>
        <v/>
      </c>
      <c r="C18">
        <f>C15-C17</f>
        <v/>
      </c>
      <c r="D18">
        <f>D15-D17</f>
        <v/>
      </c>
      <c r="E18">
        <f>E15-E17</f>
        <v/>
      </c>
      <c r="F18">
        <f>F15-F17</f>
        <v/>
      </c>
      <c r="G18">
        <f>G15-G17</f>
        <v/>
      </c>
    </row>
    <row r="20">
      <c r="B20">
        <f>B10-B16</f>
        <v/>
      </c>
      <c r="C20">
        <f>C10-C16</f>
        <v/>
      </c>
      <c r="D20">
        <f>D10-D16</f>
        <v/>
      </c>
      <c r="E20">
        <f>E10-E16</f>
        <v/>
      </c>
      <c r="F20">
        <f>F10-F16</f>
        <v/>
      </c>
      <c r="G20">
        <f>G10-G16</f>
        <v/>
      </c>
    </row>
    <row r="21">
      <c r="B21">
        <f>MAX(0,B20*Assumptions!C27)</f>
        <v/>
      </c>
      <c r="C21">
        <f>MAX(0,C20*Assumptions!D27)</f>
        <v/>
      </c>
      <c r="D21">
        <f>MAX(0,D20*Assumptions!E27)</f>
        <v/>
      </c>
      <c r="E21">
        <f>MAX(0,E20*Assumptions!F27)</f>
        <v/>
      </c>
      <c r="F21">
        <f>MAX(0,F20*Assumptions!G27)</f>
        <v/>
      </c>
      <c r="G21">
        <f>MAX(0,G20*Assumptions!H27)</f>
        <v/>
      </c>
    </row>
    <row r="22">
      <c r="B22" s="2">
        <f>B20-B21</f>
        <v/>
      </c>
      <c r="C22" s="2">
        <f>C20-C21</f>
        <v/>
      </c>
      <c r="D22" s="2">
        <f>D20-D21</f>
        <v/>
      </c>
      <c r="E22" s="2">
        <f>E20-E21</f>
        <v/>
      </c>
      <c r="F22" s="2">
        <f>F20-F21</f>
        <v/>
      </c>
      <c r="G22" s="2">
        <f>G20-G21</f>
        <v/>
      </c>
    </row>
    <row r="24">
      <c r="A24" s="4" t="inlineStr">
        <is>
          <t>WORKING CAPITAL &amp; FCF</t>
        </is>
      </c>
      <c r="B24" s="5" t="inlineStr"/>
      <c r="C24" s="5" t="n"/>
      <c r="D24" s="5" t="n"/>
      <c r="E24" s="5" t="n"/>
      <c r="F24" s="5" t="n"/>
      <c r="G24" s="5" t="n"/>
      <c r="H24" s="5" t="n"/>
    </row>
    <row r="25">
      <c r="B25">
        <f>B6*Assumptions!C30/365</f>
        <v/>
      </c>
      <c r="C25">
        <f>C6*Assumptions!D30/365</f>
        <v/>
      </c>
      <c r="D25">
        <f>D6*Assumptions!E30/365</f>
        <v/>
      </c>
      <c r="E25">
        <f>E6*Assumptions!F30/365</f>
        <v/>
      </c>
      <c r="F25">
        <f>F6*Assumptions!G30/365</f>
        <v/>
      </c>
      <c r="G25">
        <f>G6*Assumptions!H30/365</f>
        <v/>
      </c>
    </row>
    <row r="26">
      <c r="B26">
        <f>B7*Assumptions!C31/365</f>
        <v/>
      </c>
      <c r="C26">
        <f>C7*Assumptions!D31/365</f>
        <v/>
      </c>
      <c r="D26">
        <f>D7*Assumptions!E31/365</f>
        <v/>
      </c>
      <c r="E26">
        <f>E7*Assumptions!F31/365</f>
        <v/>
      </c>
      <c r="F26">
        <f>F7*Assumptions!G31/365</f>
        <v/>
      </c>
      <c r="G26">
        <f>G7*Assumptions!H31/365</f>
        <v/>
      </c>
    </row>
    <row r="27">
      <c r="B27">
        <f>B7*Assumptions!C32/365</f>
        <v/>
      </c>
      <c r="C27">
        <f>C7*Assumptions!D32/365</f>
        <v/>
      </c>
      <c r="D27">
        <f>D7*Assumptions!E32/365</f>
        <v/>
      </c>
      <c r="E27">
        <f>E7*Assumptions!F32/365</f>
        <v/>
      </c>
      <c r="F27">
        <f>F7*Assumptions!G32/365</f>
        <v/>
      </c>
      <c r="G27">
        <f>G7*Assumptions!H32/365</f>
        <v/>
      </c>
    </row>
    <row r="28">
      <c r="B28">
        <f>B25+B26-B27</f>
        <v/>
      </c>
      <c r="C28">
        <f>C25+C26-C27</f>
        <v/>
      </c>
      <c r="D28">
        <f>D25+D26-D27</f>
        <v/>
      </c>
      <c r="E28">
        <f>E25+E26-E27</f>
        <v/>
      </c>
      <c r="F28">
        <f>F25+F26-F27</f>
        <v/>
      </c>
      <c r="G28">
        <f>G25+G26-G27</f>
        <v/>
      </c>
    </row>
    <row r="29">
      <c r="B29" s="16" t="n">
        <v>0</v>
      </c>
      <c r="C29">
        <f>C28-B28</f>
        <v/>
      </c>
      <c r="D29">
        <f>D28-C28</f>
        <v/>
      </c>
      <c r="E29">
        <f>E28-D28</f>
        <v/>
      </c>
      <c r="F29">
        <f>F28-E28</f>
        <v/>
      </c>
      <c r="G29">
        <f>G28-F28</f>
        <v/>
      </c>
    </row>
    <row r="31">
      <c r="B31">
        <f>B16</f>
        <v/>
      </c>
      <c r="C31">
        <f>C16</f>
        <v/>
      </c>
      <c r="D31">
        <f>D16</f>
        <v/>
      </c>
      <c r="E31">
        <f>E16</f>
        <v/>
      </c>
      <c r="F31">
        <f>F16</f>
        <v/>
      </c>
      <c r="G31">
        <f>G16</f>
        <v/>
      </c>
    </row>
    <row r="32">
      <c r="B32">
        <f>-B14</f>
        <v/>
      </c>
      <c r="C32">
        <f>-C14</f>
        <v/>
      </c>
      <c r="D32">
        <f>-D14</f>
        <v/>
      </c>
      <c r="E32">
        <f>-E14</f>
        <v/>
      </c>
      <c r="F32">
        <f>-F14</f>
        <v/>
      </c>
      <c r="G32">
        <f>-G14</f>
        <v/>
      </c>
    </row>
    <row r="33">
      <c r="B33">
        <f>-B29</f>
        <v/>
      </c>
      <c r="C33">
        <f>-C29</f>
        <v/>
      </c>
      <c r="D33">
        <f>-D29</f>
        <v/>
      </c>
      <c r="E33">
        <f>-E29</f>
        <v/>
      </c>
      <c r="F33">
        <f>-F29</f>
        <v/>
      </c>
      <c r="G33">
        <f>-G29</f>
        <v/>
      </c>
    </row>
    <row r="34">
      <c r="B34" s="17">
        <f>B22+B31+B32+B33</f>
        <v/>
      </c>
      <c r="C34" s="17">
        <f>C22+C31+C32+C33</f>
        <v/>
      </c>
      <c r="D34" s="17">
        <f>D22+D31+D32+D33</f>
        <v/>
      </c>
      <c r="E34" s="17">
        <f>E22+E31+E32+E33</f>
        <v/>
      </c>
      <c r="F34" s="17">
        <f>F22+F31+F32+F33</f>
        <v/>
      </c>
      <c r="G34" s="17">
        <f>G22+G31+G32+G33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1" t="inlineStr">
        <is>
          <t>Weighted Average Cost of Capital</t>
        </is>
      </c>
    </row>
    <row r="2">
      <c r="A2" t="inlineStr">
        <is>
          <t>CAPM cost of equity + after-tax cost of debt + target weights</t>
        </is>
      </c>
    </row>
    <row r="3"/>
    <row r="4">
      <c r="A4" s="4" t="inlineStr">
        <is>
          <t>COST OF EQUITY (CAPM)</t>
        </is>
      </c>
      <c r="B4" s="5" t="inlineStr"/>
      <c r="C4" s="5" t="n"/>
      <c r="D4" s="5" t="n"/>
      <c r="E4" s="5" t="n"/>
      <c r="F4" s="5" t="n"/>
      <c r="G4" s="5" t="n"/>
      <c r="H4" s="5" t="n"/>
    </row>
    <row r="5">
      <c r="A5" t="inlineStr">
        <is>
          <t>Risk-Free Rate (Rf)</t>
        </is>
      </c>
      <c r="B5" s="13">
        <f>Assumptions!B48</f>
        <v/>
      </c>
    </row>
    <row r="6">
      <c r="A6" t="inlineStr">
        <is>
          <t>Levered Beta (β)</t>
        </is>
      </c>
      <c r="B6" s="18">
        <f>Assumptions!B49</f>
        <v/>
      </c>
    </row>
    <row r="7">
      <c r="A7" t="inlineStr">
        <is>
          <t>Equity Risk Premium (ERP)</t>
        </is>
      </c>
      <c r="B7" s="13">
        <f>Assumptions!B50</f>
        <v/>
      </c>
    </row>
    <row r="8">
      <c r="A8" t="inlineStr">
        <is>
          <t>Cost of Equity (Ke = Rf + β × ERP)</t>
        </is>
      </c>
      <c r="B8" s="19">
        <f>B5+B6*B7</f>
        <v/>
      </c>
    </row>
    <row r="9"/>
    <row r="10">
      <c r="A10" s="4" t="inlineStr">
        <is>
          <t>COST OF DEBT &amp; TAX SHIELD</t>
        </is>
      </c>
      <c r="B10" s="5" t="inlineStr"/>
      <c r="C10" s="5" t="n"/>
      <c r="D10" s="5" t="n"/>
      <c r="E10" s="5" t="n"/>
      <c r="F10" s="5" t="n"/>
      <c r="G10" s="5" t="n"/>
      <c r="H10" s="5" t="n"/>
    </row>
    <row r="11">
      <c r="A11" t="inlineStr">
        <is>
          <t>Pre-Tax Cost of Debt (Kd)</t>
        </is>
      </c>
      <c r="B11" s="13">
        <f>Assumptions!B51</f>
        <v/>
      </c>
    </row>
    <row r="12">
      <c r="A12" t="inlineStr">
        <is>
          <t>Marginal Tax Rate</t>
        </is>
      </c>
      <c r="B12" s="13">
        <f>Assumptions!B27</f>
        <v/>
      </c>
    </row>
    <row r="13">
      <c r="A13" t="inlineStr">
        <is>
          <t>After-Tax Cost of Debt (Kd × (1 − T))</t>
        </is>
      </c>
      <c r="B13" s="19">
        <f>B11*(1-B12)</f>
        <v/>
      </c>
    </row>
    <row r="14"/>
    <row r="15">
      <c r="A15" s="4" t="inlineStr">
        <is>
          <t>CAPITAL STRUCTURE WEIGHTS</t>
        </is>
      </c>
      <c r="B15" s="5" t="inlineStr"/>
      <c r="C15" s="5" t="n"/>
      <c r="D15" s="5" t="n"/>
      <c r="E15" s="5" t="n"/>
      <c r="F15" s="5" t="n"/>
      <c r="G15" s="5" t="n"/>
      <c r="H15" s="5" t="n"/>
    </row>
    <row r="16">
      <c r="A16" t="inlineStr">
        <is>
          <t>Debt Weight (Wd)</t>
        </is>
      </c>
      <c r="B16" s="13">
        <f>Assumptions!B52</f>
        <v/>
      </c>
    </row>
    <row r="17">
      <c r="A17" t="inlineStr">
        <is>
          <t>Equity Weight (We = 1 − Wd)</t>
        </is>
      </c>
      <c r="B17" s="13">
        <f>1-B16</f>
        <v/>
      </c>
    </row>
    <row r="18"/>
    <row r="19">
      <c r="A19" t="inlineStr">
        <is>
          <t>WACC = Ke×We + Kd×(1−T)×Wd</t>
        </is>
      </c>
      <c r="B19" s="20">
        <f>B8*B17+B13*B16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9"/>
  <sheetViews>
    <sheetView workbookViewId="0">
      <selection activeCell="A1" sqref="A1"/>
    </sheetView>
  </sheetViews>
  <sheetFormatPr baseColWidth="8" defaultRowHeight="15"/>
  <cols>
    <col width="3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1" t="inlineStr">
        <is>
          <t>DCF Valuation — Sava Industrial Co.Ltd</t>
        </is>
      </c>
    </row>
    <row r="2">
      <c r="A2" t="inlineStr">
        <is>
          <t>5-year explicit forecast + terminal value | EV → Equity bridge</t>
        </is>
      </c>
    </row>
    <row r="4">
      <c r="A4" s="4" t="inlineStr">
        <is>
          <t>DISCOUNTED FREE CASH FLOWS</t>
        </is>
      </c>
      <c r="B4" s="5" t="inlineStr"/>
      <c r="C4" s="5" t="n"/>
      <c r="D4" s="5" t="n"/>
      <c r="E4" s="5" t="n"/>
      <c r="F4" s="5" t="n"/>
      <c r="G4" s="5" t="n"/>
      <c r="H4" s="5" t="n"/>
    </row>
    <row r="5">
      <c r="A5" t="inlineStr">
        <is>
          <t>Forecast Period (year #)</t>
        </is>
      </c>
      <c r="C5" s="7" t="n">
        <v>1</v>
      </c>
      <c r="D5" s="7" t="n">
        <v>2</v>
      </c>
      <c r="E5" s="7" t="n">
        <v>3</v>
      </c>
      <c r="F5" s="7" t="n">
        <v>4</v>
      </c>
      <c r="G5" s="7" t="n">
        <v>5</v>
      </c>
    </row>
    <row r="6">
      <c r="A6" t="inlineStr">
        <is>
          <t>Unlevered FCF</t>
        </is>
      </c>
      <c r="C6">
        <f>'FCF Build'!C34</f>
        <v/>
      </c>
      <c r="D6">
        <f>'FCF Build'!D34</f>
        <v/>
      </c>
      <c r="E6">
        <f>'FCF Build'!E34</f>
        <v/>
      </c>
      <c r="F6">
        <f>'FCF Build'!F34</f>
        <v/>
      </c>
      <c r="G6">
        <f>'FCF Build'!G34</f>
        <v/>
      </c>
    </row>
    <row r="7">
      <c r="A7" t="inlineStr">
        <is>
          <t>Discount Rate (WACC)</t>
        </is>
      </c>
      <c r="B7" s="13">
        <f>Assumptions!B56</f>
        <v/>
      </c>
    </row>
    <row r="8">
      <c r="A8" t="inlineStr">
        <is>
          <t>PV of Unlevered FCF</t>
        </is>
      </c>
      <c r="C8">
        <f>C6/(1+$B$7)^1</f>
        <v/>
      </c>
      <c r="D8">
        <f>D6/(1+$B$7)^2</f>
        <v/>
      </c>
      <c r="E8">
        <f>E6/(1+$B$7)^3</f>
        <v/>
      </c>
      <c r="F8">
        <f>F6/(1+$B$7)^4</f>
        <v/>
      </c>
      <c r="G8">
        <f>G6/(1+$B$7)^5</f>
        <v/>
      </c>
    </row>
    <row r="9">
      <c r="A9" t="inlineStr">
        <is>
          <t>Sum PV of Explicit FCF</t>
        </is>
      </c>
      <c r="B9" s="21">
        <f>SUM(B8:F8)</f>
        <v/>
      </c>
    </row>
    <row r="11">
      <c r="A11" s="4" t="inlineStr">
        <is>
          <t>TERMINAL VALUE</t>
        </is>
      </c>
      <c r="B11" s="5" t="inlineStr"/>
      <c r="C11" s="5" t="n"/>
      <c r="D11" s="5" t="n"/>
      <c r="E11" s="5" t="n"/>
      <c r="F11" s="5" t="n"/>
      <c r="G11" s="5" t="n"/>
      <c r="H11" s="5" t="n"/>
    </row>
    <row r="12">
      <c r="A12" t="inlineStr">
        <is>
          <t>Final Year Unlevered FCF (FY2028E)</t>
        </is>
      </c>
      <c r="B12" s="22">
        <f>'FCF Build'!F34</f>
        <v/>
      </c>
    </row>
    <row r="13">
      <c r="A13" t="inlineStr">
        <is>
          <t>Final Year EBITDA (FY2028E)</t>
        </is>
      </c>
      <c r="B13" s="22">
        <f>'FCF Build'!F10</f>
        <v/>
      </c>
    </row>
    <row r="14">
      <c r="A14" t="inlineStr">
        <is>
          <t>Terminal Growth Rate (g)</t>
        </is>
      </c>
      <c r="B14" s="13">
        <f>Assumptions!B55</f>
        <v/>
      </c>
    </row>
    <row r="15">
      <c r="A15" t="inlineStr">
        <is>
          <t>Exit EBITDA Multiple</t>
        </is>
      </c>
      <c r="B15" s="23">
        <f>Assumptions!B57</f>
        <v/>
      </c>
    </row>
    <row r="16">
      <c r="A16" t="inlineStr">
        <is>
          <t>Terminal Value — Gordon Growth</t>
        </is>
      </c>
      <c r="B16" s="22">
        <f>IF(B7&gt;B14,B12*(1+B14)/(B7-B14),0)</f>
        <v/>
      </c>
    </row>
    <row r="17">
      <c r="A17" t="inlineStr">
        <is>
          <t>Terminal Value — Exit Multiple</t>
        </is>
      </c>
      <c r="B17" s="22">
        <f>B13*B15</f>
        <v/>
      </c>
    </row>
    <row r="18">
      <c r="A18" t="inlineStr">
        <is>
          <t>Selected Terminal Value</t>
        </is>
      </c>
      <c r="B18" s="21">
        <f>IF(Assumptions!B58=1,B16,B17)</f>
        <v/>
      </c>
    </row>
    <row r="19">
      <c r="A19" t="inlineStr">
        <is>
          <t>PV of Terminal Value</t>
        </is>
      </c>
      <c r="B19" s="21">
        <f>B18/(1+B7)^5</f>
        <v/>
      </c>
    </row>
    <row r="21">
      <c r="A21" s="4" t="inlineStr">
        <is>
          <t>ENTERPRISE → EQUITY VALUE</t>
        </is>
      </c>
      <c r="B21" s="5" t="inlineStr"/>
      <c r="C21" s="5" t="n"/>
      <c r="D21" s="5" t="n"/>
      <c r="E21" s="5" t="n"/>
      <c r="F21" s="5" t="n"/>
      <c r="G21" s="5" t="n"/>
      <c r="H21" s="5" t="n"/>
    </row>
    <row r="22">
      <c r="A22" t="inlineStr">
        <is>
          <t>Enterprise Value (EV)</t>
        </is>
      </c>
      <c r="B22" s="24">
        <f>B9+B19</f>
        <v/>
      </c>
    </row>
    <row r="23">
      <c r="A23" t="inlineStr">
        <is>
          <t>Less: Cash</t>
        </is>
      </c>
      <c r="B23" s="22">
        <f>Assumptions!B41</f>
        <v/>
      </c>
    </row>
    <row r="24">
      <c r="A24" t="inlineStr">
        <is>
          <t>Plus: Total Debt</t>
        </is>
      </c>
      <c r="B24" s="22">
        <f>Assumptions!B42</f>
        <v/>
      </c>
    </row>
    <row r="25">
      <c r="A25" t="inlineStr">
        <is>
          <t>Less: Minority Interest</t>
        </is>
      </c>
      <c r="B25" s="22">
        <f>Assumptions!B43</f>
        <v/>
      </c>
    </row>
    <row r="26">
      <c r="A26" t="inlineStr">
        <is>
          <t>Less: Preferred Stock</t>
        </is>
      </c>
      <c r="B26" s="22">
        <f>Assumptions!B44</f>
        <v/>
      </c>
    </row>
    <row r="27">
      <c r="A27" t="inlineStr">
        <is>
          <t>Equity Value</t>
        </is>
      </c>
      <c r="B27" s="24">
        <f>B22-B23+B24-B25-B26</f>
        <v/>
      </c>
    </row>
    <row r="28">
      <c r="A28" t="inlineStr">
        <is>
          <t>Shares Outstanding (M)</t>
        </is>
      </c>
      <c r="B28" s="22">
        <f>Assumptions!B45</f>
        <v/>
      </c>
    </row>
    <row r="29">
      <c r="A29" t="inlineStr">
        <is>
          <t>Implied Share Price (USD / share)</t>
        </is>
      </c>
      <c r="B29" s="25">
        <f>IF(B28=0,0,B27/B28)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>
      <c r="A1" s="1" t="inlineStr">
        <is>
          <t>Sensitivity — Implied Share Price ($/share)</t>
        </is>
      </c>
    </row>
    <row r="2">
      <c r="A2" t="inlineStr">
        <is>
          <t>Rows: WACC | Columns: Terminal Growth (g) | Gordon Growth method</t>
        </is>
      </c>
    </row>
    <row r="5">
      <c r="A5" s="2" t="inlineStr">
        <is>
          <t>WACC \ g</t>
        </is>
      </c>
      <c r="C5" s="26" t="n">
        <v>0.015</v>
      </c>
      <c r="D5" s="26" t="n">
        <v>0.02</v>
      </c>
      <c r="E5" s="26" t="n">
        <v>0.025</v>
      </c>
      <c r="F5" s="26" t="n">
        <v>0.03</v>
      </c>
      <c r="G5" s="26" t="n">
        <v>0.035</v>
      </c>
      <c r="H5" s="26" t="n">
        <v>0.04</v>
      </c>
      <c r="I5" s="26" t="n">
        <v>0.045</v>
      </c>
    </row>
    <row r="6">
      <c r="A6" s="26" t="n">
        <v>0.075</v>
      </c>
      <c r="C6" s="27">
        <f>IF($A6&gt;C$5,(('FCF Build'!C34/(1+$A6)^(1)+'FCF Build'!D34/(1+$A6)^(2)+'FCF Build'!E34/(1+$A6)^(3)+'FCF Build'!F34/(1+$A6)^(4)+'FCF Build'!G34/(1+$A6)^(5))+('FCF Build'!F34*(1+C$5)/($A6-C$5)/(1+$A6)^5)-Assumptions!B41+Assumptions!B42-Assumptions!B43-Assumptions!B44)/Assumptions!B45,0)</f>
        <v/>
      </c>
      <c r="D6" s="27">
        <f>IF($A6&gt;D$5,(('FCF Build'!C34/(1+$A6)^(1)+'FCF Build'!D34/(1+$A6)^(2)+'FCF Build'!E34/(1+$A6)^(3)+'FCF Build'!F34/(1+$A6)^(4)+'FCF Build'!G34/(1+$A6)^(5))+('FCF Build'!F34*(1+D$5)/($A6-D$5)/(1+$A6)^5)-Assumptions!B41+Assumptions!B42-Assumptions!B43-Assumptions!B44)/Assumptions!B45,0)</f>
        <v/>
      </c>
      <c r="E6" s="27">
        <f>IF($A6&gt;E$5,(('FCF Build'!C34/(1+$A6)^(1)+'FCF Build'!D34/(1+$A6)^(2)+'FCF Build'!E34/(1+$A6)^(3)+'FCF Build'!F34/(1+$A6)^(4)+'FCF Build'!G34/(1+$A6)^(5))+('FCF Build'!F34*(1+E$5)/($A6-E$5)/(1+$A6)^5)-Assumptions!B41+Assumptions!B42-Assumptions!B43-Assumptions!B44)/Assumptions!B45,0)</f>
        <v/>
      </c>
      <c r="F6" s="27">
        <f>IF($A6&gt;F$5,(('FCF Build'!C34/(1+$A6)^(1)+'FCF Build'!D34/(1+$A6)^(2)+'FCF Build'!E34/(1+$A6)^(3)+'FCF Build'!F34/(1+$A6)^(4)+'FCF Build'!G34/(1+$A6)^(5))+('FCF Build'!F34*(1+F$5)/($A6-F$5)/(1+$A6)^5)-Assumptions!B41+Assumptions!B42-Assumptions!B43-Assumptions!B44)/Assumptions!B45,0)</f>
        <v/>
      </c>
      <c r="G6" s="27">
        <f>IF($A6&gt;G$5,(('FCF Build'!C34/(1+$A6)^(1)+'FCF Build'!D34/(1+$A6)^(2)+'FCF Build'!E34/(1+$A6)^(3)+'FCF Build'!F34/(1+$A6)^(4)+'FCF Build'!G34/(1+$A6)^(5))+('FCF Build'!F34*(1+G$5)/($A6-G$5)/(1+$A6)^5)-Assumptions!B41+Assumptions!B42-Assumptions!B43-Assumptions!B44)/Assumptions!B45,0)</f>
        <v/>
      </c>
      <c r="H6" s="27">
        <f>IF($A6&gt;H$5,(('FCF Build'!C34/(1+$A6)^(1)+'FCF Build'!D34/(1+$A6)^(2)+'FCF Build'!E34/(1+$A6)^(3)+'FCF Build'!F34/(1+$A6)^(4)+'FCF Build'!G34/(1+$A6)^(5))+('FCF Build'!F34*(1+H$5)/($A6-H$5)/(1+$A6)^5)-Assumptions!B41+Assumptions!B42-Assumptions!B43-Assumptions!B44)/Assumptions!B45,0)</f>
        <v/>
      </c>
      <c r="I6" s="27">
        <f>IF($A6&gt;I$5,(('FCF Build'!C34/(1+$A6)^(1)+'FCF Build'!D34/(1+$A6)^(2)+'FCF Build'!E34/(1+$A6)^(3)+'FCF Build'!F34/(1+$A6)^(4)+'FCF Build'!G34/(1+$A6)^(5))+('FCF Build'!F34*(1+I$5)/($A6-I$5)/(1+$A6)^5)-Assumptions!B41+Assumptions!B42-Assumptions!B43-Assumptions!B44)/Assumptions!B45,0)</f>
        <v/>
      </c>
    </row>
    <row r="7">
      <c r="A7" s="26" t="n">
        <v>0.08</v>
      </c>
      <c r="C7" s="27">
        <f>IF($A7&gt;C$5,(('FCF Build'!C34/(1+$A7)^(1)+'FCF Build'!D34/(1+$A7)^(2)+'FCF Build'!E34/(1+$A7)^(3)+'FCF Build'!F34/(1+$A7)^(4)+'FCF Build'!G34/(1+$A7)^(5))+('FCF Build'!F34*(1+C$5)/($A7-C$5)/(1+$A7)^5)-Assumptions!B41+Assumptions!B42-Assumptions!B43-Assumptions!B44)/Assumptions!B45,0)</f>
        <v/>
      </c>
      <c r="D7" s="27">
        <f>IF($A7&gt;D$5,(('FCF Build'!C34/(1+$A7)^(1)+'FCF Build'!D34/(1+$A7)^(2)+'FCF Build'!E34/(1+$A7)^(3)+'FCF Build'!F34/(1+$A7)^(4)+'FCF Build'!G34/(1+$A7)^(5))+('FCF Build'!F34*(1+D$5)/($A7-D$5)/(1+$A7)^5)-Assumptions!B41+Assumptions!B42-Assumptions!B43-Assumptions!B44)/Assumptions!B45,0)</f>
        <v/>
      </c>
      <c r="E7" s="27">
        <f>IF($A7&gt;E$5,(('FCF Build'!C34/(1+$A7)^(1)+'FCF Build'!D34/(1+$A7)^(2)+'FCF Build'!E34/(1+$A7)^(3)+'FCF Build'!F34/(1+$A7)^(4)+'FCF Build'!G34/(1+$A7)^(5))+('FCF Build'!F34*(1+E$5)/($A7-E$5)/(1+$A7)^5)-Assumptions!B41+Assumptions!B42-Assumptions!B43-Assumptions!B44)/Assumptions!B45,0)</f>
        <v/>
      </c>
      <c r="F7" s="27">
        <f>IF($A7&gt;F$5,(('FCF Build'!C34/(1+$A7)^(1)+'FCF Build'!D34/(1+$A7)^(2)+'FCF Build'!E34/(1+$A7)^(3)+'FCF Build'!F34/(1+$A7)^(4)+'FCF Build'!G34/(1+$A7)^(5))+('FCF Build'!F34*(1+F$5)/($A7-F$5)/(1+$A7)^5)-Assumptions!B41+Assumptions!B42-Assumptions!B43-Assumptions!B44)/Assumptions!B45,0)</f>
        <v/>
      </c>
      <c r="G7" s="27">
        <f>IF($A7&gt;G$5,(('FCF Build'!C34/(1+$A7)^(1)+'FCF Build'!D34/(1+$A7)^(2)+'FCF Build'!E34/(1+$A7)^(3)+'FCF Build'!F34/(1+$A7)^(4)+'FCF Build'!G34/(1+$A7)^(5))+('FCF Build'!F34*(1+G$5)/($A7-G$5)/(1+$A7)^5)-Assumptions!B41+Assumptions!B42-Assumptions!B43-Assumptions!B44)/Assumptions!B45,0)</f>
        <v/>
      </c>
      <c r="H7" s="27">
        <f>IF($A7&gt;H$5,(('FCF Build'!C34/(1+$A7)^(1)+'FCF Build'!D34/(1+$A7)^(2)+'FCF Build'!E34/(1+$A7)^(3)+'FCF Build'!F34/(1+$A7)^(4)+'FCF Build'!G34/(1+$A7)^(5))+('FCF Build'!F34*(1+H$5)/($A7-H$5)/(1+$A7)^5)-Assumptions!B41+Assumptions!B42-Assumptions!B43-Assumptions!B44)/Assumptions!B45,0)</f>
        <v/>
      </c>
      <c r="I7" s="27">
        <f>IF($A7&gt;I$5,(('FCF Build'!C34/(1+$A7)^(1)+'FCF Build'!D34/(1+$A7)^(2)+'FCF Build'!E34/(1+$A7)^(3)+'FCF Build'!F34/(1+$A7)^(4)+'FCF Build'!G34/(1+$A7)^(5))+('FCF Build'!F34*(1+I$5)/($A7-I$5)/(1+$A7)^5)-Assumptions!B41+Assumptions!B42-Assumptions!B43-Assumptions!B44)/Assumptions!B45,0)</f>
        <v/>
      </c>
    </row>
    <row r="8">
      <c r="A8" s="26" t="n">
        <v>0.08500000000000001</v>
      </c>
      <c r="C8" s="27">
        <f>IF($A8&gt;C$5,(('FCF Build'!C34/(1+$A8)^(1)+'FCF Build'!D34/(1+$A8)^(2)+'FCF Build'!E34/(1+$A8)^(3)+'FCF Build'!F34/(1+$A8)^(4)+'FCF Build'!G34/(1+$A8)^(5))+('FCF Build'!F34*(1+C$5)/($A8-C$5)/(1+$A8)^5)-Assumptions!B41+Assumptions!B42-Assumptions!B43-Assumptions!B44)/Assumptions!B45,0)</f>
        <v/>
      </c>
      <c r="D8" s="27">
        <f>IF($A8&gt;D$5,(('FCF Build'!C34/(1+$A8)^(1)+'FCF Build'!D34/(1+$A8)^(2)+'FCF Build'!E34/(1+$A8)^(3)+'FCF Build'!F34/(1+$A8)^(4)+'FCF Build'!G34/(1+$A8)^(5))+('FCF Build'!F34*(1+D$5)/($A8-D$5)/(1+$A8)^5)-Assumptions!B41+Assumptions!B42-Assumptions!B43-Assumptions!B44)/Assumptions!B45,0)</f>
        <v/>
      </c>
      <c r="E8" s="27">
        <f>IF($A8&gt;E$5,(('FCF Build'!C34/(1+$A8)^(1)+'FCF Build'!D34/(1+$A8)^(2)+'FCF Build'!E34/(1+$A8)^(3)+'FCF Build'!F34/(1+$A8)^(4)+'FCF Build'!G34/(1+$A8)^(5))+('FCF Build'!F34*(1+E$5)/($A8-E$5)/(1+$A8)^5)-Assumptions!B41+Assumptions!B42-Assumptions!B43-Assumptions!B44)/Assumptions!B45,0)</f>
        <v/>
      </c>
      <c r="F8" s="27">
        <f>IF($A8&gt;F$5,(('FCF Build'!C34/(1+$A8)^(1)+'FCF Build'!D34/(1+$A8)^(2)+'FCF Build'!E34/(1+$A8)^(3)+'FCF Build'!F34/(1+$A8)^(4)+'FCF Build'!G34/(1+$A8)^(5))+('FCF Build'!F34*(1+F$5)/($A8-F$5)/(1+$A8)^5)-Assumptions!B41+Assumptions!B42-Assumptions!B43-Assumptions!B44)/Assumptions!B45,0)</f>
        <v/>
      </c>
      <c r="G8" s="27">
        <f>IF($A8&gt;G$5,(('FCF Build'!C34/(1+$A8)^(1)+'FCF Build'!D34/(1+$A8)^(2)+'FCF Build'!E34/(1+$A8)^(3)+'FCF Build'!F34/(1+$A8)^(4)+'FCF Build'!G34/(1+$A8)^(5))+('FCF Build'!F34*(1+G$5)/($A8-G$5)/(1+$A8)^5)-Assumptions!B41+Assumptions!B42-Assumptions!B43-Assumptions!B44)/Assumptions!B45,0)</f>
        <v/>
      </c>
      <c r="H8" s="27">
        <f>IF($A8&gt;H$5,(('FCF Build'!C34/(1+$A8)^(1)+'FCF Build'!D34/(1+$A8)^(2)+'FCF Build'!E34/(1+$A8)^(3)+'FCF Build'!F34/(1+$A8)^(4)+'FCF Build'!G34/(1+$A8)^(5))+('FCF Build'!F34*(1+H$5)/($A8-H$5)/(1+$A8)^5)-Assumptions!B41+Assumptions!B42-Assumptions!B43-Assumptions!B44)/Assumptions!B45,0)</f>
        <v/>
      </c>
      <c r="I8" s="27">
        <f>IF($A8&gt;I$5,(('FCF Build'!C34/(1+$A8)^(1)+'FCF Build'!D34/(1+$A8)^(2)+'FCF Build'!E34/(1+$A8)^(3)+'FCF Build'!F34/(1+$A8)^(4)+'FCF Build'!G34/(1+$A8)^(5))+('FCF Build'!F34*(1+I$5)/($A8-I$5)/(1+$A8)^5)-Assumptions!B41+Assumptions!B42-Assumptions!B43-Assumptions!B44)/Assumptions!B45,0)</f>
        <v/>
      </c>
    </row>
    <row r="9">
      <c r="A9" s="26" t="n">
        <v>0.09</v>
      </c>
      <c r="C9" s="27">
        <f>IF($A9&gt;C$5,(('FCF Build'!C34/(1+$A9)^(1)+'FCF Build'!D34/(1+$A9)^(2)+'FCF Build'!E34/(1+$A9)^(3)+'FCF Build'!F34/(1+$A9)^(4)+'FCF Build'!G34/(1+$A9)^(5))+('FCF Build'!F34*(1+C$5)/($A9-C$5)/(1+$A9)^5)-Assumptions!B41+Assumptions!B42-Assumptions!B43-Assumptions!B44)/Assumptions!B45,0)</f>
        <v/>
      </c>
      <c r="D9" s="27">
        <f>IF($A9&gt;D$5,(('FCF Build'!C34/(1+$A9)^(1)+'FCF Build'!D34/(1+$A9)^(2)+'FCF Build'!E34/(1+$A9)^(3)+'FCF Build'!F34/(1+$A9)^(4)+'FCF Build'!G34/(1+$A9)^(5))+('FCF Build'!F34*(1+D$5)/($A9-D$5)/(1+$A9)^5)-Assumptions!B41+Assumptions!B42-Assumptions!B43-Assumptions!B44)/Assumptions!B45,0)</f>
        <v/>
      </c>
      <c r="E9" s="27">
        <f>IF($A9&gt;E$5,(('FCF Build'!C34/(1+$A9)^(1)+'FCF Build'!D34/(1+$A9)^(2)+'FCF Build'!E34/(1+$A9)^(3)+'FCF Build'!F34/(1+$A9)^(4)+'FCF Build'!G34/(1+$A9)^(5))+('FCF Build'!F34*(1+E$5)/($A9-E$5)/(1+$A9)^5)-Assumptions!B41+Assumptions!B42-Assumptions!B43-Assumptions!B44)/Assumptions!B45,0)</f>
        <v/>
      </c>
      <c r="F9" s="27">
        <f>IF($A9&gt;F$5,(('FCF Build'!C34/(1+$A9)^(1)+'FCF Build'!D34/(1+$A9)^(2)+'FCF Build'!E34/(1+$A9)^(3)+'FCF Build'!F34/(1+$A9)^(4)+'FCF Build'!G34/(1+$A9)^(5))+('FCF Build'!F34*(1+F$5)/($A9-F$5)/(1+$A9)^5)-Assumptions!B41+Assumptions!B42-Assumptions!B43-Assumptions!B44)/Assumptions!B45,0)</f>
        <v/>
      </c>
      <c r="G9" s="27">
        <f>IF($A9&gt;G$5,(('FCF Build'!C34/(1+$A9)^(1)+'FCF Build'!D34/(1+$A9)^(2)+'FCF Build'!E34/(1+$A9)^(3)+'FCF Build'!F34/(1+$A9)^(4)+'FCF Build'!G34/(1+$A9)^(5))+('FCF Build'!F34*(1+G$5)/($A9-G$5)/(1+$A9)^5)-Assumptions!B41+Assumptions!B42-Assumptions!B43-Assumptions!B44)/Assumptions!B45,0)</f>
        <v/>
      </c>
      <c r="H9" s="27">
        <f>IF($A9&gt;H$5,(('FCF Build'!C34/(1+$A9)^(1)+'FCF Build'!D34/(1+$A9)^(2)+'FCF Build'!E34/(1+$A9)^(3)+'FCF Build'!F34/(1+$A9)^(4)+'FCF Build'!G34/(1+$A9)^(5))+('FCF Build'!F34*(1+H$5)/($A9-H$5)/(1+$A9)^5)-Assumptions!B41+Assumptions!B42-Assumptions!B43-Assumptions!B44)/Assumptions!B45,0)</f>
        <v/>
      </c>
      <c r="I9" s="27">
        <f>IF($A9&gt;I$5,(('FCF Build'!C34/(1+$A9)^(1)+'FCF Build'!D34/(1+$A9)^(2)+'FCF Build'!E34/(1+$A9)^(3)+'FCF Build'!F34/(1+$A9)^(4)+'FCF Build'!G34/(1+$A9)^(5))+('FCF Build'!F34*(1+I$5)/($A9-I$5)/(1+$A9)^5)-Assumptions!B41+Assumptions!B42-Assumptions!B43-Assumptions!B44)/Assumptions!B45,0)</f>
        <v/>
      </c>
    </row>
    <row r="10">
      <c r="A10" s="26" t="n">
        <v>0.095</v>
      </c>
      <c r="C10" s="27">
        <f>IF($A10&gt;C$5,(('FCF Build'!C34/(1+$A10)^(1)+'FCF Build'!D34/(1+$A10)^(2)+'FCF Build'!E34/(1+$A10)^(3)+'FCF Build'!F34/(1+$A10)^(4)+'FCF Build'!G34/(1+$A10)^(5))+('FCF Build'!F34*(1+C$5)/($A10-C$5)/(1+$A10)^5)-Assumptions!B41+Assumptions!B42-Assumptions!B43-Assumptions!B44)/Assumptions!B45,0)</f>
        <v/>
      </c>
      <c r="D10" s="27">
        <f>IF($A10&gt;D$5,(('FCF Build'!C34/(1+$A10)^(1)+'FCF Build'!D34/(1+$A10)^(2)+'FCF Build'!E34/(1+$A10)^(3)+'FCF Build'!F34/(1+$A10)^(4)+'FCF Build'!G34/(1+$A10)^(5))+('FCF Build'!F34*(1+D$5)/($A10-D$5)/(1+$A10)^5)-Assumptions!B41+Assumptions!B42-Assumptions!B43-Assumptions!B44)/Assumptions!B45,0)</f>
        <v/>
      </c>
      <c r="E10" s="27">
        <f>IF($A10&gt;E$5,(('FCF Build'!C34/(1+$A10)^(1)+'FCF Build'!D34/(1+$A10)^(2)+'FCF Build'!E34/(1+$A10)^(3)+'FCF Build'!F34/(1+$A10)^(4)+'FCF Build'!G34/(1+$A10)^(5))+('FCF Build'!F34*(1+E$5)/($A10-E$5)/(1+$A10)^5)-Assumptions!B41+Assumptions!B42-Assumptions!B43-Assumptions!B44)/Assumptions!B45,0)</f>
        <v/>
      </c>
      <c r="F10" s="27">
        <f>IF($A10&gt;F$5,(('FCF Build'!C34/(1+$A10)^(1)+'FCF Build'!D34/(1+$A10)^(2)+'FCF Build'!E34/(1+$A10)^(3)+'FCF Build'!F34/(1+$A10)^(4)+'FCF Build'!G34/(1+$A10)^(5))+('FCF Build'!F34*(1+F$5)/($A10-F$5)/(1+$A10)^5)-Assumptions!B41+Assumptions!B42-Assumptions!B43-Assumptions!B44)/Assumptions!B45,0)</f>
        <v/>
      </c>
      <c r="G10" s="27">
        <f>IF($A10&gt;G$5,(('FCF Build'!C34/(1+$A10)^(1)+'FCF Build'!D34/(1+$A10)^(2)+'FCF Build'!E34/(1+$A10)^(3)+'FCF Build'!F34/(1+$A10)^(4)+'FCF Build'!G34/(1+$A10)^(5))+('FCF Build'!F34*(1+G$5)/($A10-G$5)/(1+$A10)^5)-Assumptions!B41+Assumptions!B42-Assumptions!B43-Assumptions!B44)/Assumptions!B45,0)</f>
        <v/>
      </c>
      <c r="H10" s="27">
        <f>IF($A10&gt;H$5,(('FCF Build'!C34/(1+$A10)^(1)+'FCF Build'!D34/(1+$A10)^(2)+'FCF Build'!E34/(1+$A10)^(3)+'FCF Build'!F34/(1+$A10)^(4)+'FCF Build'!G34/(1+$A10)^(5))+('FCF Build'!F34*(1+H$5)/($A10-H$5)/(1+$A10)^5)-Assumptions!B41+Assumptions!B42-Assumptions!B43-Assumptions!B44)/Assumptions!B45,0)</f>
        <v/>
      </c>
      <c r="I10" s="27">
        <f>IF($A10&gt;I$5,(('FCF Build'!C34/(1+$A10)^(1)+'FCF Build'!D34/(1+$A10)^(2)+'FCF Build'!E34/(1+$A10)^(3)+'FCF Build'!F34/(1+$A10)^(4)+'FCF Build'!G34/(1+$A10)^(5))+('FCF Build'!F34*(1+I$5)/($A10-I$5)/(1+$A10)^5)-Assumptions!B41+Assumptions!B42-Assumptions!B43-Assumptions!B44)/Assumptions!B45,0)</f>
        <v/>
      </c>
    </row>
    <row r="11">
      <c r="A11" s="26" t="n">
        <v>0.1</v>
      </c>
      <c r="C11" s="27">
        <f>IF($A11&gt;C$5,(('FCF Build'!C34/(1+$A11)^(1)+'FCF Build'!D34/(1+$A11)^(2)+'FCF Build'!E34/(1+$A11)^(3)+'FCF Build'!F34/(1+$A11)^(4)+'FCF Build'!G34/(1+$A11)^(5))+('FCF Build'!F34*(1+C$5)/($A11-C$5)/(1+$A11)^5)-Assumptions!B41+Assumptions!B42-Assumptions!B43-Assumptions!B44)/Assumptions!B45,0)</f>
        <v/>
      </c>
      <c r="D11" s="27">
        <f>IF($A11&gt;D$5,(('FCF Build'!C34/(1+$A11)^(1)+'FCF Build'!D34/(1+$A11)^(2)+'FCF Build'!E34/(1+$A11)^(3)+'FCF Build'!F34/(1+$A11)^(4)+'FCF Build'!G34/(1+$A11)^(5))+('FCF Build'!F34*(1+D$5)/($A11-D$5)/(1+$A11)^5)-Assumptions!B41+Assumptions!B42-Assumptions!B43-Assumptions!B44)/Assumptions!B45,0)</f>
        <v/>
      </c>
      <c r="E11" s="27">
        <f>IF($A11&gt;E$5,(('FCF Build'!C34/(1+$A11)^(1)+'FCF Build'!D34/(1+$A11)^(2)+'FCF Build'!E34/(1+$A11)^(3)+'FCF Build'!F34/(1+$A11)^(4)+'FCF Build'!G34/(1+$A11)^(5))+('FCF Build'!F34*(1+E$5)/($A11-E$5)/(1+$A11)^5)-Assumptions!B41+Assumptions!B42-Assumptions!B43-Assumptions!B44)/Assumptions!B45,0)</f>
        <v/>
      </c>
      <c r="F11" s="27">
        <f>IF($A11&gt;F$5,(('FCF Build'!C34/(1+$A11)^(1)+'FCF Build'!D34/(1+$A11)^(2)+'FCF Build'!E34/(1+$A11)^(3)+'FCF Build'!F34/(1+$A11)^(4)+'FCF Build'!G34/(1+$A11)^(5))+('FCF Build'!F34*(1+F$5)/($A11-F$5)/(1+$A11)^5)-Assumptions!B41+Assumptions!B42-Assumptions!B43-Assumptions!B44)/Assumptions!B45,0)</f>
        <v/>
      </c>
      <c r="G11" s="27">
        <f>IF($A11&gt;G$5,(('FCF Build'!C34/(1+$A11)^(1)+'FCF Build'!D34/(1+$A11)^(2)+'FCF Build'!E34/(1+$A11)^(3)+'FCF Build'!F34/(1+$A11)^(4)+'FCF Build'!G34/(1+$A11)^(5))+('FCF Build'!F34*(1+G$5)/($A11-G$5)/(1+$A11)^5)-Assumptions!B41+Assumptions!B42-Assumptions!B43-Assumptions!B44)/Assumptions!B45,0)</f>
        <v/>
      </c>
      <c r="H11" s="27">
        <f>IF($A11&gt;H$5,(('FCF Build'!C34/(1+$A11)^(1)+'FCF Build'!D34/(1+$A11)^(2)+'FCF Build'!E34/(1+$A11)^(3)+'FCF Build'!F34/(1+$A11)^(4)+'FCF Build'!G34/(1+$A11)^(5))+('FCF Build'!F34*(1+H$5)/($A11-H$5)/(1+$A11)^5)-Assumptions!B41+Assumptions!B42-Assumptions!B43-Assumptions!B44)/Assumptions!B45,0)</f>
        <v/>
      </c>
      <c r="I11" s="27">
        <f>IF($A11&gt;I$5,(('FCF Build'!C34/(1+$A11)^(1)+'FCF Build'!D34/(1+$A11)^(2)+'FCF Build'!E34/(1+$A11)^(3)+'FCF Build'!F34/(1+$A11)^(4)+'FCF Build'!G34/(1+$A11)^(5))+('FCF Build'!F34*(1+I$5)/($A11-I$5)/(1+$A11)^5)-Assumptions!B41+Assumptions!B42-Assumptions!B43-Assumptions!B44)/Assumptions!B45,0)</f>
        <v/>
      </c>
    </row>
    <row r="12">
      <c r="A12" s="26" t="n">
        <v>0.105</v>
      </c>
      <c r="C12" s="27">
        <f>IF($A12&gt;C$5,(('FCF Build'!C34/(1+$A12)^(1)+'FCF Build'!D34/(1+$A12)^(2)+'FCF Build'!E34/(1+$A12)^(3)+'FCF Build'!F34/(1+$A12)^(4)+'FCF Build'!G34/(1+$A12)^(5))+('FCF Build'!F34*(1+C$5)/($A12-C$5)/(1+$A12)^5)-Assumptions!B41+Assumptions!B42-Assumptions!B43-Assumptions!B44)/Assumptions!B45,0)</f>
        <v/>
      </c>
      <c r="D12" s="27">
        <f>IF($A12&gt;D$5,(('FCF Build'!C34/(1+$A12)^(1)+'FCF Build'!D34/(1+$A12)^(2)+'FCF Build'!E34/(1+$A12)^(3)+'FCF Build'!F34/(1+$A12)^(4)+'FCF Build'!G34/(1+$A12)^(5))+('FCF Build'!F34*(1+D$5)/($A12-D$5)/(1+$A12)^5)-Assumptions!B41+Assumptions!B42-Assumptions!B43-Assumptions!B44)/Assumptions!B45,0)</f>
        <v/>
      </c>
      <c r="E12" s="27">
        <f>IF($A12&gt;E$5,(('FCF Build'!C34/(1+$A12)^(1)+'FCF Build'!D34/(1+$A12)^(2)+'FCF Build'!E34/(1+$A12)^(3)+'FCF Build'!F34/(1+$A12)^(4)+'FCF Build'!G34/(1+$A12)^(5))+('FCF Build'!F34*(1+E$5)/($A12-E$5)/(1+$A12)^5)-Assumptions!B41+Assumptions!B42-Assumptions!B43-Assumptions!B44)/Assumptions!B45,0)</f>
        <v/>
      </c>
      <c r="F12" s="27">
        <f>IF($A12&gt;F$5,(('FCF Build'!C34/(1+$A12)^(1)+'FCF Build'!D34/(1+$A12)^(2)+'FCF Build'!E34/(1+$A12)^(3)+'FCF Build'!F34/(1+$A12)^(4)+'FCF Build'!G34/(1+$A12)^(5))+('FCF Build'!F34*(1+F$5)/($A12-F$5)/(1+$A12)^5)-Assumptions!B41+Assumptions!B42-Assumptions!B43-Assumptions!B44)/Assumptions!B45,0)</f>
        <v/>
      </c>
      <c r="G12" s="27">
        <f>IF($A12&gt;G$5,(('FCF Build'!C34/(1+$A12)^(1)+'FCF Build'!D34/(1+$A12)^(2)+'FCF Build'!E34/(1+$A12)^(3)+'FCF Build'!F34/(1+$A12)^(4)+'FCF Build'!G34/(1+$A12)^(5))+('FCF Build'!F34*(1+G$5)/($A12-G$5)/(1+$A12)^5)-Assumptions!B41+Assumptions!B42-Assumptions!B43-Assumptions!B44)/Assumptions!B45,0)</f>
        <v/>
      </c>
      <c r="H12" s="27">
        <f>IF($A12&gt;H$5,(('FCF Build'!C34/(1+$A12)^(1)+'FCF Build'!D34/(1+$A12)^(2)+'FCF Build'!E34/(1+$A12)^(3)+'FCF Build'!F34/(1+$A12)^(4)+'FCF Build'!G34/(1+$A12)^(5))+('FCF Build'!F34*(1+H$5)/($A12-H$5)/(1+$A12)^5)-Assumptions!B41+Assumptions!B42-Assumptions!B43-Assumptions!B44)/Assumptions!B45,0)</f>
        <v/>
      </c>
      <c r="I12" s="27">
        <f>IF($A12&gt;I$5,(('FCF Build'!C34/(1+$A12)^(1)+'FCF Build'!D34/(1+$A12)^(2)+'FCF Build'!E34/(1+$A12)^(3)+'FCF Build'!F34/(1+$A12)^(4)+'FCF Build'!G34/(1+$A12)^(5))+('FCF Build'!F34*(1+I$5)/($A12-I$5)/(1+$A12)^5)-Assumptions!B41+Assumptions!B42-Assumptions!B43-Assumptions!B44)/Assumptions!B45,0)</f>
        <v/>
      </c>
    </row>
    <row r="15">
      <c r="A15" s="2" t="inlineStr">
        <is>
          <t>Base case (linked)</t>
        </is>
      </c>
    </row>
    <row r="16">
      <c r="A16" t="inlineStr">
        <is>
          <t>WACC (from model)</t>
        </is>
      </c>
      <c r="B16" s="13">
        <f>WACC!B19</f>
        <v/>
      </c>
    </row>
    <row r="17">
      <c r="A17" t="inlineStr">
        <is>
          <t>Terminal g (from model)</t>
        </is>
      </c>
      <c r="B17" s="13">
        <f>Assumptions!B55</f>
        <v/>
      </c>
    </row>
    <row r="18">
      <c r="A18" t="inlineStr">
        <is>
          <t>Implied Share Price (base)</t>
        </is>
      </c>
      <c r="B18" s="25">
        <f>'DCF Valuation'!B29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7"/>
  <sheetViews>
    <sheetView workbookViewId="0">
      <selection activeCell="A1" sqref="A1"/>
    </sheetView>
  </sheetViews>
  <sheetFormatPr baseColWidth="8" defaultRowHeight="15"/>
  <cols>
    <col width="36" customWidth="1" min="1" max="1"/>
    <col width="18" customWidth="1" min="2" max="2"/>
  </cols>
  <sheetData>
    <row r="1">
      <c r="A1" s="1" t="inlineStr">
        <is>
          <t>Dashboard — DCF Valuation | Sava Industrial Co.Ltd</t>
        </is>
      </c>
    </row>
    <row r="2">
      <c r="A2" t="inlineStr">
        <is>
          <t>Active scenario | USD ($M) except share price</t>
        </is>
      </c>
    </row>
    <row r="4">
      <c r="A4" s="28" t="inlineStr">
        <is>
          <t>Metric</t>
        </is>
      </c>
      <c r="B4" s="28" t="inlineStr">
        <is>
          <t>Value</t>
        </is>
      </c>
    </row>
    <row r="5">
      <c r="A5" t="inlineStr">
        <is>
          <t>Active Scenario</t>
        </is>
      </c>
      <c r="B5" s="29">
        <f>Assumptions!B7</f>
        <v/>
      </c>
    </row>
    <row r="6">
      <c r="A6" t="inlineStr">
        <is>
          <t>WACC (scenario)</t>
        </is>
      </c>
      <c r="B6" s="13">
        <f>Assumptions!B56</f>
        <v/>
      </c>
    </row>
    <row r="7">
      <c r="A7" t="inlineStr">
        <is>
          <t>WACC (computed CAPM)</t>
        </is>
      </c>
      <c r="B7" s="13">
        <f>WACC!B19</f>
        <v/>
      </c>
    </row>
    <row r="8">
      <c r="A8" t="inlineStr">
        <is>
          <t>Cost of Equity (Ke)</t>
        </is>
      </c>
      <c r="B8" s="13">
        <f>WACC!B8</f>
        <v/>
      </c>
    </row>
    <row r="9">
      <c r="A9" t="inlineStr">
        <is>
          <t>After-Tax Cost of Debt</t>
        </is>
      </c>
      <c r="B9" s="13">
        <f>WACC!B13</f>
        <v/>
      </c>
    </row>
    <row r="10">
      <c r="A10" t="inlineStr">
        <is>
          <t>Terminal Growth (g)</t>
        </is>
      </c>
      <c r="B10" s="13">
        <f>Assumptions!B55</f>
        <v/>
      </c>
    </row>
    <row r="11">
      <c r="A11" t="inlineStr">
        <is>
          <t>Exit EBITDA Multiple</t>
        </is>
      </c>
      <c r="B11" s="23">
        <f>Assumptions!B57</f>
        <v/>
      </c>
    </row>
    <row r="12">
      <c r="A12" t="inlineStr">
        <is>
          <t>FY2028E EBITDA</t>
        </is>
      </c>
      <c r="B12" s="22">
        <f>'FCF Build'!F10</f>
        <v/>
      </c>
    </row>
    <row r="13">
      <c r="A13" t="inlineStr">
        <is>
          <t>FY2028E Unlevered FCF</t>
        </is>
      </c>
      <c r="B13" s="22">
        <f>'FCF Build'!F34</f>
        <v/>
      </c>
    </row>
    <row r="14">
      <c r="A14" t="inlineStr">
        <is>
          <t>Sum PV Explicit FCF</t>
        </is>
      </c>
      <c r="B14" s="22">
        <f>'DCF Valuation'!B9</f>
        <v/>
      </c>
    </row>
    <row r="15">
      <c r="A15" t="inlineStr">
        <is>
          <t>PV Terminal Value</t>
        </is>
      </c>
      <c r="B15" s="22">
        <f>'DCF Valuation'!B19</f>
        <v/>
      </c>
    </row>
    <row r="16">
      <c r="A16" t="inlineStr">
        <is>
          <t>Enterprise Value</t>
        </is>
      </c>
      <c r="B16" s="24">
        <f>'DCF Valuation'!B22</f>
        <v/>
      </c>
    </row>
    <row r="17">
      <c r="A17" t="inlineStr">
        <is>
          <t>Net Debt (Debt − Cash)</t>
        </is>
      </c>
      <c r="B17" s="22">
        <f>Assumptions!B42-Assumptions!B41</f>
        <v/>
      </c>
    </row>
    <row r="18">
      <c r="A18" t="inlineStr">
        <is>
          <t>Equity Value</t>
        </is>
      </c>
      <c r="B18" s="24">
        <f>'DCF Valuation'!B27</f>
        <v/>
      </c>
    </row>
    <row r="19">
      <c r="A19" t="inlineStr">
        <is>
          <t>Implied Share Price</t>
        </is>
      </c>
      <c r="B19" s="25">
        <f>'DCF Valuation'!B29</f>
        <v/>
      </c>
    </row>
    <row r="20">
      <c r="A20" t="inlineStr">
        <is>
          <t>TV as % of EV</t>
        </is>
      </c>
      <c r="B20" s="13">
        <f>IF('DCF Valuation'!B22=0,0,'DCF Valuation'!B19/'DCF Valuation'!B22)</f>
        <v/>
      </c>
    </row>
    <row r="21">
      <c r="A21" t="inlineStr">
        <is>
          <t>Implied EV / FY2028E EBITDA</t>
        </is>
      </c>
      <c r="B21" s="23">
        <f>IF('FCF Build'!F10=0,0,'DCF Valuation'!B22/'FCF Build'!F10)</f>
        <v/>
      </c>
    </row>
    <row r="23">
      <c r="A23" s="2" t="inlineStr">
        <is>
          <t>Notes</t>
        </is>
      </c>
    </row>
    <row r="24">
      <c r="A24" t="inlineStr">
        <is>
          <t>• Operating drivers match Demo #1 (3-Statement) for Sava Industrial Co.Ltd.</t>
        </is>
      </c>
    </row>
    <row r="25">
      <c r="A25" t="inlineStr">
        <is>
          <t>• Blue inputs on Assumptions; black cells are formulas.</t>
        </is>
      </c>
    </row>
    <row r="26">
      <c r="A26" t="inlineStr">
        <is>
          <t>• Toggle Gordon Growth vs Exit Multiple via Assumptions!B58</t>
        </is>
      </c>
    </row>
    <row r="27">
      <c r="A27" t="inlineStr">
        <is>
          <t>• See Sensitivity tab for WACC vs terminal growth matrix.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2026-09-17T14:01:00Z</dcterms:created>
  <dcterms:modified xsi:type="dcterms:W3CDTF">2026-09-17T14:01:00Z</dcterms:modified>
</cp:coreProperties>
</file>