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umptions" sheetId="1" state="visible" r:id="rId1"/>
    <sheet name="Budget" sheetId="2" state="visible" r:id="rId2"/>
    <sheet name="Actual vs Budget" sheetId="3" state="visible" r:id="rId3"/>
    <sheet name="Forecast" sheetId="4" state="visible" r:id="rId4"/>
    <sheet name="Variance Analysis" sheetId="5" state="visible" r:id="rId5"/>
    <sheet name="Dashboard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0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</font>
    <font>
      <color rgb="000000FF"/>
    </font>
    <font>
      <color rgb="00000000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D9E2F3"/>
      </patternFill>
    </fill>
    <fill>
      <patternFill patternType="solid">
        <fgColor rgb="00FFF2CC"/>
      </patternFill>
    </fill>
    <fill>
      <patternFill patternType="solid">
        <f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2" borderId="0" pivotButton="0" quotePrefix="0" xfId="0"/>
    <xf numFmtId="1" fontId="3" fillId="0" borderId="0" pivotButton="0" quotePrefix="0" xfId="0"/>
    <xf numFmtId="0" fontId="4" fillId="0" borderId="0" pivotButton="0" quotePrefix="0" xfId="0"/>
    <xf numFmtId="0" fontId="2" fillId="3" borderId="0" pivotButton="0" quotePrefix="0" xfId="0"/>
    <xf numFmtId="164" fontId="3" fillId="0" borderId="0" pivotButton="0" quotePrefix="0" xfId="0"/>
    <xf numFmtId="0" fontId="2" fillId="0" borderId="0" pivotButton="0" quotePrefix="0" xfId="0"/>
    <xf numFmtId="165" fontId="3" fillId="0" borderId="0" pivotButton="0" quotePrefix="0" xfId="0"/>
    <xf numFmtId="164" fontId="4" fillId="0" borderId="0" pivotButton="0" quotePrefix="0" xfId="0"/>
    <xf numFmtId="0" fontId="5" fillId="4" borderId="0" applyAlignment="1" pivotButton="0" quotePrefix="0" xfId="0">
      <alignment horizontal="center"/>
    </xf>
    <xf numFmtId="165" fontId="4" fillId="0" borderId="0" pivotButton="0" quotePrefix="0" xfId="0"/>
    <xf numFmtId="165" fontId="0" fillId="0" borderId="0" pivotButton="0" quotePrefix="0" xfId="0"/>
    <xf numFmtId="0" fontId="5" fillId="4" borderId="0" pivotButton="0" quotePrefix="0" xfId="0"/>
    <xf numFmtId="164" fontId="0" fillId="0" borderId="0" pivotButton="0" quotePrefix="0" xfId="0"/>
    <xf numFmtId="0" fontId="4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Sava Industrial Co.Ltd — Budget &amp; Forecast Assumptions</t>
        </is>
      </c>
    </row>
    <row r="2">
      <c r="A2" t="inlineStr">
        <is>
          <t>Drivers aligned with Demo #1 (3-Statement) | 12 quarters Q1 2024 – Q4 2026 | Actuals through Q4 2024</t>
        </is>
      </c>
    </row>
    <row r="4">
      <c r="A4" s="2" t="inlineStr">
        <is>
          <t>SCENARIO SELECTOR</t>
        </is>
      </c>
      <c r="B4" s="3" t="inlineStr">
        <is>
          <t>CHỌN KỊCH BẢN</t>
        </is>
      </c>
      <c r="C4" s="3" t="n"/>
      <c r="D4" s="3" t="n"/>
      <c r="E4" s="3" t="n"/>
      <c r="F4" s="3" t="n"/>
      <c r="G4" s="3" t="n"/>
      <c r="H4" s="3" t="n"/>
    </row>
    <row r="5">
      <c r="A5" t="inlineStr">
        <is>
          <t>Active Scenario (1=Base, 2=Upside, 3=Downside)</t>
        </is>
      </c>
      <c r="B5" t="inlineStr">
        <is>
          <t>Kịch bản (1=Cơ sở, 2=Tăng, 3=Giảm)</t>
        </is>
      </c>
      <c r="C5" s="4" t="n">
        <v>1</v>
      </c>
    </row>
    <row r="6">
      <c r="A6" t="inlineStr">
        <is>
          <t>Active Scenario Name</t>
        </is>
      </c>
      <c r="B6" t="inlineStr">
        <is>
          <t>Tên kịch bản</t>
        </is>
      </c>
      <c r="C6" s="5">
        <f>CHOOSE(Assumptions!$C$5,"Base","Upside","Downside")</f>
        <v/>
      </c>
    </row>
    <row r="8">
      <c r="A8" s="2" t="inlineStr">
        <is>
          <t>SCENARIO DRIVERS</t>
        </is>
      </c>
      <c r="B8" s="3" t="inlineStr">
        <is>
          <t>DRIVER THEO KỊCH BẢN</t>
        </is>
      </c>
      <c r="C8" s="3" t="n"/>
      <c r="D8" s="3" t="n"/>
      <c r="E8" s="3" t="n"/>
      <c r="F8" s="3" t="n"/>
      <c r="G8" s="3" t="n"/>
      <c r="H8" s="3" t="n"/>
    </row>
    <row r="9">
      <c r="A9" t="inlineStr">
        <is>
          <t>Driver</t>
        </is>
      </c>
      <c r="B9" t="inlineStr">
        <is>
          <t>Driver</t>
        </is>
      </c>
      <c r="C9" s="6" t="inlineStr">
        <is>
          <t>Base</t>
        </is>
      </c>
      <c r="D9" s="6" t="inlineStr">
        <is>
          <t>Upside</t>
        </is>
      </c>
      <c r="E9" s="6" t="inlineStr">
        <is>
          <t>Downside</t>
        </is>
      </c>
    </row>
    <row r="10">
      <c r="A10" t="inlineStr">
        <is>
          <t>COGS % of Revenue</t>
        </is>
      </c>
      <c r="B10" t="inlineStr">
        <is>
          <t>Giá vốn / Doanh thu %</t>
        </is>
      </c>
      <c r="C10" s="7" t="n">
        <v>0.65</v>
      </c>
      <c r="D10" s="7" t="n">
        <v>0.62</v>
      </c>
      <c r="E10" s="7" t="n">
        <v>0.68</v>
      </c>
    </row>
    <row r="11">
      <c r="A11" t="inlineStr">
        <is>
          <t>SG&amp;A % of Revenue</t>
        </is>
      </c>
      <c r="B11" t="inlineStr">
        <is>
          <t>SG&amp;A / Doanh thu %</t>
        </is>
      </c>
      <c r="C11" s="7" t="n">
        <v>0.12</v>
      </c>
      <c r="D11" s="7" t="n">
        <v>0.11</v>
      </c>
      <c r="E11" s="7" t="n">
        <v>0.14</v>
      </c>
    </row>
    <row r="12">
      <c r="A12" t="inlineStr">
        <is>
          <t>WACC (valuation override)</t>
        </is>
      </c>
      <c r="B12" t="inlineStr">
        <is>
          <t>WACC (ghi đè định giá)</t>
        </is>
      </c>
      <c r="C12" s="7" t="n">
        <v>0.093</v>
      </c>
      <c r="D12" s="7" t="n">
        <v>0.08500000000000001</v>
      </c>
      <c r="E12" s="7" t="n">
        <v>0.105</v>
      </c>
    </row>
    <row r="13">
      <c r="A13" t="inlineStr">
        <is>
          <t>Terminal Growth Rate (g)</t>
        </is>
      </c>
      <c r="B13" t="inlineStr">
        <is>
          <t>Tăng trưởng vĩnh viễn (g)</t>
        </is>
      </c>
      <c r="C13" s="7" t="n">
        <v>0.025</v>
      </c>
      <c r="D13" s="7" t="n">
        <v>0.03</v>
      </c>
      <c r="E13" s="7" t="n">
        <v>0.015</v>
      </c>
    </row>
    <row r="15">
      <c r="A15" s="2" t="inlineStr">
        <is>
          <t>REVENUE GROWTH BY YEAR (FY2024E–FY2028E)</t>
        </is>
      </c>
      <c r="B15" s="3" t="inlineStr">
        <is>
          <t>TĂNG TRƯỞNG DT THEO NĂM (FY2024E–FY2028E)</t>
        </is>
      </c>
      <c r="C15" s="3" t="n"/>
      <c r="D15" s="3" t="n"/>
      <c r="E15" s="3" t="n"/>
      <c r="F15" s="3" t="n"/>
      <c r="G15" s="3" t="n"/>
      <c r="H15" s="3" t="n"/>
    </row>
    <row r="16">
      <c r="A16" t="inlineStr">
        <is>
          <t>Scenario / Year</t>
        </is>
      </c>
      <c r="B16" t="inlineStr">
        <is>
          <t>Kịch bản / Năm</t>
        </is>
      </c>
      <c r="C16" s="8" t="inlineStr">
        <is>
          <t>FY2024E</t>
        </is>
      </c>
      <c r="D16" s="8" t="inlineStr">
        <is>
          <t>FY2025E</t>
        </is>
      </c>
      <c r="E16" s="8" t="inlineStr">
        <is>
          <t>FY2026E</t>
        </is>
      </c>
      <c r="F16" s="8" t="inlineStr">
        <is>
          <t>FY2027E</t>
        </is>
      </c>
      <c r="G16" s="8" t="inlineStr">
        <is>
          <t>FY2028E</t>
        </is>
      </c>
    </row>
    <row r="17">
      <c r="A17" t="inlineStr">
        <is>
          <t>Growth Base</t>
        </is>
      </c>
      <c r="B17" t="inlineStr">
        <is>
          <t>Tăng trưởng — Cơ sở</t>
        </is>
      </c>
      <c r="C17" s="7" t="n">
        <v>0.06</v>
      </c>
      <c r="D17" s="7" t="n">
        <v>0.055</v>
      </c>
      <c r="E17" s="7" t="n">
        <v>0.05</v>
      </c>
      <c r="F17" s="7" t="n">
        <v>0.045</v>
      </c>
      <c r="G17" s="7" t="n">
        <v>0.04</v>
      </c>
    </row>
    <row r="18">
      <c r="A18" t="inlineStr">
        <is>
          <t>Growth Upside</t>
        </is>
      </c>
      <c r="B18" t="inlineStr">
        <is>
          <t>Tăng trưởng — Tăng</t>
        </is>
      </c>
      <c r="C18" s="7" t="n">
        <v>0.08</v>
      </c>
      <c r="D18" s="7" t="n">
        <v>0.075</v>
      </c>
      <c r="E18" s="7" t="n">
        <v>0.07000000000000001</v>
      </c>
      <c r="F18" s="7" t="n">
        <v>0.065</v>
      </c>
      <c r="G18" s="7" t="n">
        <v>0.06</v>
      </c>
    </row>
    <row r="19">
      <c r="A19" t="inlineStr">
        <is>
          <t>Growth Downside</t>
        </is>
      </c>
      <c r="B19" t="inlineStr">
        <is>
          <t>Tăng trưởng — Giảm</t>
        </is>
      </c>
      <c r="C19" s="7" t="n">
        <v>0.035</v>
      </c>
      <c r="D19" s="7" t="n">
        <v>0.03</v>
      </c>
      <c r="E19" s="7" t="n">
        <v>0.025</v>
      </c>
      <c r="F19" s="7" t="n">
        <v>0.02</v>
      </c>
      <c r="G19" s="7" t="n">
        <v>0.015</v>
      </c>
    </row>
    <row r="21">
      <c r="A21" s="2" t="inlineStr">
        <is>
          <t>LINK TO 3-STATEMENT DRIVERS (ACTIVE SCENARIO)</t>
        </is>
      </c>
      <c r="B21" s="3" t="n"/>
      <c r="C21" s="3" t="n"/>
      <c r="D21" s="3" t="n"/>
    </row>
    <row r="22">
      <c r="A22" t="inlineStr">
        <is>
          <t>FY2023A Revenue (Demo #1)</t>
        </is>
      </c>
      <c r="B22" s="9" t="n">
        <v>480</v>
      </c>
    </row>
    <row r="23">
      <c r="A23" t="inlineStr">
        <is>
          <t>FY2024 Budget Revenue Growth</t>
        </is>
      </c>
      <c r="B23" s="10">
        <f>CHOOSE(Assumptions!$C$5,0.06,0.08,0.035)</f>
        <v/>
      </c>
    </row>
    <row r="24">
      <c r="A24" t="inlineStr">
        <is>
          <t>FY2025–26 Forecast Growth (annual)</t>
        </is>
      </c>
      <c r="B24" s="10">
        <f>CHOOSE(Assumptions!$C$5,0.055,0.07,0.03)</f>
        <v/>
      </c>
    </row>
    <row r="26">
      <c r="A26" s="2" t="inlineStr">
        <is>
          <t>QUARTERLY SEASONALITY (% of annual revenue)</t>
        </is>
      </c>
      <c r="B26" s="3" t="n"/>
      <c r="C26" s="3" t="n"/>
      <c r="D26" s="3" t="n"/>
      <c r="E26" s="3" t="n"/>
      <c r="F26" s="3" t="n"/>
      <c r="G26" s="3" t="n"/>
    </row>
    <row r="27">
      <c r="A27" t="inlineStr">
        <is>
          <t>Q1 weight</t>
        </is>
      </c>
      <c r="B27" s="7" t="n">
        <v>0.22</v>
      </c>
    </row>
    <row r="28">
      <c r="A28" t="inlineStr">
        <is>
          <t>Q2 weight</t>
        </is>
      </c>
      <c r="B28" s="7" t="n">
        <v>0.24</v>
      </c>
    </row>
    <row r="29">
      <c r="A29" t="inlineStr">
        <is>
          <t>Q3 weight</t>
        </is>
      </c>
      <c r="B29" s="7" t="n">
        <v>0.26</v>
      </c>
    </row>
    <row r="30">
      <c r="A30" t="inlineStr">
        <is>
          <t>Q4 weight</t>
        </is>
      </c>
      <c r="B30" s="7" t="n">
        <v>0.28</v>
      </c>
    </row>
    <row r="32">
      <c r="A32" s="2" t="inlineStr">
        <is>
          <t>MARGIN ASSUMPTIONS (match Demo #1)</t>
        </is>
      </c>
      <c r="B32" s="3" t="n"/>
      <c r="C32" s="3" t="n"/>
      <c r="D32" s="3" t="n"/>
    </row>
    <row r="33">
      <c r="A33" t="inlineStr">
        <is>
          <t>COGS % of Revenue</t>
        </is>
      </c>
      <c r="B33" s="10">
        <f>CHOOSE(Assumptions!$C$5,C10,D10,E10)</f>
        <v/>
      </c>
    </row>
    <row r="34">
      <c r="A34" t="inlineStr">
        <is>
          <t>SG&amp;A % of Revenue</t>
        </is>
      </c>
      <c r="B34" s="10">
        <f>CHOOSE(Assumptions!$C$5,C11,D11,E11)</f>
        <v/>
      </c>
    </row>
    <row r="35">
      <c r="A35" t="inlineStr">
        <is>
          <t>D&amp;A % of Revenue</t>
        </is>
      </c>
      <c r="B35" s="7" t="n">
        <v>0.042</v>
      </c>
    </row>
    <row r="36">
      <c r="A36" t="inlineStr">
        <is>
          <t>Interest % of Revenue</t>
        </is>
      </c>
      <c r="B36" s="7" t="n">
        <v>0.015</v>
      </c>
    </row>
    <row r="37">
      <c r="A37" t="inlineStr">
        <is>
          <t>Tax Rate</t>
        </is>
      </c>
      <c r="B37" s="7" t="n">
        <v>0.25</v>
      </c>
    </row>
    <row r="39">
      <c r="A39" s="2" t="inlineStr">
        <is>
          <t>REVENUE MIX (% of total revenue)</t>
        </is>
      </c>
      <c r="B39" s="3" t="n"/>
      <c r="C39" s="3" t="n"/>
      <c r="D39" s="3" t="n"/>
      <c r="E39" s="3" t="n"/>
      <c r="F39" s="3" t="n"/>
    </row>
    <row r="40">
      <c r="A40" t="inlineStr">
        <is>
          <t>Industrial Products</t>
        </is>
      </c>
      <c r="B40" s="7" t="n">
        <v>0.55</v>
      </c>
    </row>
    <row r="41">
      <c r="A41" t="inlineStr">
        <is>
          <t>Components</t>
        </is>
      </c>
      <c r="B41" s="7" t="n">
        <v>0.3</v>
      </c>
    </row>
    <row r="42">
      <c r="A42" t="inlineStr">
        <is>
          <t>After-Market Services</t>
        </is>
      </c>
      <c r="B42" s="7" t="n">
        <v>0.15</v>
      </c>
    </row>
    <row r="44">
      <c r="A44" s="2" t="inlineStr">
        <is>
          <t>COGS BREAKDOWN (% of COGS)</t>
        </is>
      </c>
      <c r="B44" s="3" t="n"/>
      <c r="C44" s="3" t="n"/>
      <c r="D44" s="3" t="n"/>
      <c r="E44" s="3" t="n"/>
      <c r="F44" s="3" t="n"/>
    </row>
    <row r="45">
      <c r="A45" t="inlineStr">
        <is>
          <t>Materials</t>
        </is>
      </c>
      <c r="B45" s="7" t="n">
        <v>0.52</v>
      </c>
    </row>
    <row r="46">
      <c r="A46" t="inlineStr">
        <is>
          <t>Direct Labor</t>
        </is>
      </c>
      <c r="B46" s="7" t="n">
        <v>0.28</v>
      </c>
    </row>
    <row r="47">
      <c r="A47" t="inlineStr">
        <is>
          <t>Manufacturing Overhead</t>
        </is>
      </c>
      <c r="B47" s="7" t="n">
        <v>0.2</v>
      </c>
    </row>
    <row r="49">
      <c r="A49" s="2" t="inlineStr">
        <is>
          <t>SG&amp;A BREAKDOWN (% of SG&amp;A)</t>
        </is>
      </c>
      <c r="B49" s="3" t="n"/>
      <c r="C49" s="3" t="n"/>
      <c r="D49" s="3" t="n"/>
      <c r="E49" s="3" t="n"/>
      <c r="F49" s="3" t="n"/>
    </row>
    <row r="50">
      <c r="A50" t="inlineStr">
        <is>
          <t>Sales &amp; Marketing</t>
        </is>
      </c>
      <c r="B50" s="7" t="n">
        <v>0.45</v>
      </c>
    </row>
    <row r="51">
      <c r="A51" t="inlineStr">
        <is>
          <t>General &amp; Administrative</t>
        </is>
      </c>
      <c r="B51" s="7" t="n">
        <v>0.4</v>
      </c>
    </row>
    <row r="52">
      <c r="A52" t="inlineStr">
        <is>
          <t>R&amp;D</t>
        </is>
      </c>
      <c r="B52" s="7" t="n">
        <v>0.15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2"/>
  <sheetViews>
    <sheetView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Annual Budget — Sava Industrial Co.Ltd</t>
        </is>
      </c>
    </row>
    <row r="2">
      <c r="A2" t="inlineStr">
        <is>
          <t>12-quarter plan | Blue = Assumptions inputs only; all budget lines are formulas</t>
        </is>
      </c>
    </row>
    <row r="3">
      <c r="A3" s="8" t="inlineStr">
        <is>
          <t>USD ($M)</t>
        </is>
      </c>
      <c r="B3" s="11" t="inlineStr">
        <is>
          <t>Q1 2024</t>
        </is>
      </c>
      <c r="C3" s="11" t="inlineStr">
        <is>
          <t>Q2 2024</t>
        </is>
      </c>
      <c r="D3" s="11" t="inlineStr">
        <is>
          <t>Q3 2024</t>
        </is>
      </c>
      <c r="E3" s="11" t="inlineStr">
        <is>
          <t>Q4 2024</t>
        </is>
      </c>
      <c r="F3" s="11" t="inlineStr">
        <is>
          <t>Q1 2025</t>
        </is>
      </c>
      <c r="G3" s="11" t="inlineStr">
        <is>
          <t>Q2 2025</t>
        </is>
      </c>
      <c r="H3" s="11" t="inlineStr">
        <is>
          <t>Q3 2025</t>
        </is>
      </c>
      <c r="I3" s="11" t="inlineStr">
        <is>
          <t>Q4 2025</t>
        </is>
      </c>
      <c r="J3" s="11" t="inlineStr">
        <is>
          <t>Q1 2026</t>
        </is>
      </c>
      <c r="K3" s="11" t="inlineStr">
        <is>
          <t>Q2 2026</t>
        </is>
      </c>
      <c r="L3" s="11" t="inlineStr">
        <is>
          <t>Q3 2026</t>
        </is>
      </c>
      <c r="M3" s="11" t="inlineStr">
        <is>
          <t>Q4 2026</t>
        </is>
      </c>
    </row>
    <row r="5">
      <c r="A5" s="2" t="inlineStr">
        <is>
          <t>REVENUE</t>
        </is>
      </c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</row>
    <row r="6">
      <c r="A6" t="inlineStr">
        <is>
          <t>Annual Budget Revenue (helper)</t>
        </is>
      </c>
      <c r="B6" s="12">
        <f>Assumptions!B5*(1+Assumptions!B6)</f>
        <v/>
      </c>
      <c r="C6" s="12">
        <f>C6</f>
        <v/>
      </c>
      <c r="D6" s="12">
        <f>C6</f>
        <v/>
      </c>
      <c r="E6" s="12">
        <f>C6</f>
        <v/>
      </c>
      <c r="F6" s="12">
        <f>F6*(1+Assumptions!B7)</f>
        <v/>
      </c>
      <c r="G6" s="12">
        <f>G6</f>
        <v/>
      </c>
      <c r="H6" s="12">
        <f>G6</f>
        <v/>
      </c>
      <c r="I6" s="12">
        <f>G6</f>
        <v/>
      </c>
      <c r="J6" s="12">
        <f>J6*(1+Assumptions!B7)</f>
        <v/>
      </c>
      <c r="K6" s="12">
        <f>K6</f>
        <v/>
      </c>
      <c r="L6" s="12">
        <f>K6</f>
        <v/>
      </c>
      <c r="M6" s="12">
        <f>K6</f>
        <v/>
      </c>
    </row>
    <row r="7">
      <c r="A7" s="8" t="inlineStr">
        <is>
          <t>Total Revenue</t>
        </is>
      </c>
      <c r="B7" s="12">
        <f>C$6*Assumptions!B27</f>
        <v/>
      </c>
      <c r="C7" s="12">
        <f>C$6*Assumptions!B28</f>
        <v/>
      </c>
      <c r="D7" s="12">
        <f>C$6*Assumptions!B29</f>
        <v/>
      </c>
      <c r="E7" s="12">
        <f>C$6*Assumptions!B30</f>
        <v/>
      </c>
      <c r="F7" s="12">
        <f>G$6*Assumptions!B27</f>
        <v/>
      </c>
      <c r="G7" s="12">
        <f>G$6*Assumptions!B28</f>
        <v/>
      </c>
      <c r="H7" s="12">
        <f>G$6*Assumptions!B29</f>
        <v/>
      </c>
      <c r="I7" s="12">
        <f>G$6*Assumptions!B30</f>
        <v/>
      </c>
      <c r="J7" s="12">
        <f>K$6*Assumptions!B27</f>
        <v/>
      </c>
      <c r="K7" s="12">
        <f>K$6*Assumptions!B28</f>
        <v/>
      </c>
      <c r="L7" s="12">
        <f>K$6*Assumptions!B29</f>
        <v/>
      </c>
      <c r="M7" s="12">
        <f>K$6*Assumptions!B30</f>
        <v/>
      </c>
    </row>
    <row r="8">
      <c r="A8" t="inlineStr">
        <is>
          <t xml:space="preserve">  Industrial Products</t>
        </is>
      </c>
      <c r="B8" s="13">
        <f>C$7*Assumptions!B40</f>
        <v/>
      </c>
      <c r="C8" s="13">
        <f>D$7*Assumptions!B40</f>
        <v/>
      </c>
      <c r="D8" s="13">
        <f>E$7*Assumptions!B40</f>
        <v/>
      </c>
      <c r="E8" s="13">
        <f>F$7*Assumptions!B40</f>
        <v/>
      </c>
      <c r="F8" s="13">
        <f>G$7*Assumptions!B40</f>
        <v/>
      </c>
      <c r="G8" s="13">
        <f>H$7*Assumptions!B40</f>
        <v/>
      </c>
      <c r="H8" s="13">
        <f>I$7*Assumptions!B40</f>
        <v/>
      </c>
      <c r="I8" s="13">
        <f>J$7*Assumptions!B40</f>
        <v/>
      </c>
      <c r="J8" s="13">
        <f>K$7*Assumptions!B40</f>
        <v/>
      </c>
      <c r="K8" s="13">
        <f>L$7*Assumptions!B40</f>
        <v/>
      </c>
      <c r="L8" s="13">
        <f>M$7*Assumptions!B40</f>
        <v/>
      </c>
      <c r="M8" s="13">
        <f>N$7*Assumptions!B40</f>
        <v/>
      </c>
    </row>
    <row r="9">
      <c r="A9" t="inlineStr">
        <is>
          <t xml:space="preserve">  Components</t>
        </is>
      </c>
      <c r="B9" s="13">
        <f>C$7*Assumptions!B41</f>
        <v/>
      </c>
      <c r="C9" s="13">
        <f>D$7*Assumptions!B41</f>
        <v/>
      </c>
      <c r="D9" s="13">
        <f>E$7*Assumptions!B41</f>
        <v/>
      </c>
      <c r="E9" s="13">
        <f>F$7*Assumptions!B41</f>
        <v/>
      </c>
      <c r="F9" s="13">
        <f>G$7*Assumptions!B41</f>
        <v/>
      </c>
      <c r="G9" s="13">
        <f>H$7*Assumptions!B41</f>
        <v/>
      </c>
      <c r="H9" s="13">
        <f>I$7*Assumptions!B41</f>
        <v/>
      </c>
      <c r="I9" s="13">
        <f>J$7*Assumptions!B41</f>
        <v/>
      </c>
      <c r="J9" s="13">
        <f>K$7*Assumptions!B41</f>
        <v/>
      </c>
      <c r="K9" s="13">
        <f>L$7*Assumptions!B41</f>
        <v/>
      </c>
      <c r="L9" s="13">
        <f>M$7*Assumptions!B41</f>
        <v/>
      </c>
      <c r="M9" s="13">
        <f>N$7*Assumptions!B41</f>
        <v/>
      </c>
    </row>
    <row r="10">
      <c r="A10" t="inlineStr">
        <is>
          <t xml:space="preserve">  After-Market Services</t>
        </is>
      </c>
      <c r="B10" s="13">
        <f>C$7*Assumptions!B42</f>
        <v/>
      </c>
      <c r="C10" s="13">
        <f>D$7*Assumptions!B42</f>
        <v/>
      </c>
      <c r="D10" s="13">
        <f>E$7*Assumptions!B42</f>
        <v/>
      </c>
      <c r="E10" s="13">
        <f>F$7*Assumptions!B42</f>
        <v/>
      </c>
      <c r="F10" s="13">
        <f>G$7*Assumptions!B42</f>
        <v/>
      </c>
      <c r="G10" s="13">
        <f>H$7*Assumptions!B42</f>
        <v/>
      </c>
      <c r="H10" s="13">
        <f>I$7*Assumptions!B42</f>
        <v/>
      </c>
      <c r="I10" s="13">
        <f>J$7*Assumptions!B42</f>
        <v/>
      </c>
      <c r="J10" s="13">
        <f>K$7*Assumptions!B42</f>
        <v/>
      </c>
      <c r="K10" s="13">
        <f>L$7*Assumptions!B42</f>
        <v/>
      </c>
      <c r="L10" s="13">
        <f>M$7*Assumptions!B42</f>
        <v/>
      </c>
      <c r="M10" s="13">
        <f>N$7*Assumptions!B42</f>
        <v/>
      </c>
    </row>
    <row r="12">
      <c r="A12" s="2" t="inlineStr">
        <is>
          <t>COST OF GOODS SOLD</t>
        </is>
      </c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  <c r="M12" s="3" t="n"/>
      <c r="N12" s="3" t="n"/>
    </row>
    <row r="13">
      <c r="A13" t="inlineStr">
        <is>
          <t>Total COGS</t>
        </is>
      </c>
      <c r="B13" s="13">
        <f>C$7*Assumptions!B33</f>
        <v/>
      </c>
      <c r="C13" s="13">
        <f>D$7*Assumptions!B33</f>
        <v/>
      </c>
      <c r="D13" s="13">
        <f>E$7*Assumptions!B33</f>
        <v/>
      </c>
      <c r="E13" s="13">
        <f>F$7*Assumptions!B33</f>
        <v/>
      </c>
      <c r="F13" s="13">
        <f>G$7*Assumptions!B33</f>
        <v/>
      </c>
      <c r="G13" s="13">
        <f>H$7*Assumptions!B33</f>
        <v/>
      </c>
      <c r="H13" s="13">
        <f>I$7*Assumptions!B33</f>
        <v/>
      </c>
      <c r="I13" s="13">
        <f>J$7*Assumptions!B33</f>
        <v/>
      </c>
      <c r="J13" s="13">
        <f>K$7*Assumptions!B33</f>
        <v/>
      </c>
      <c r="K13" s="13">
        <f>L$7*Assumptions!B33</f>
        <v/>
      </c>
      <c r="L13" s="13">
        <f>M$7*Assumptions!B33</f>
        <v/>
      </c>
      <c r="M13" s="13">
        <f>N$7*Assumptions!B33</f>
        <v/>
      </c>
    </row>
    <row r="14">
      <c r="A14" t="inlineStr">
        <is>
          <t xml:space="preserve">  Materials</t>
        </is>
      </c>
      <c r="B14" s="13">
        <f>C$13*Assumptions!B45</f>
        <v/>
      </c>
      <c r="C14" s="13">
        <f>D$13*Assumptions!B45</f>
        <v/>
      </c>
      <c r="D14" s="13">
        <f>E$13*Assumptions!B45</f>
        <v/>
      </c>
      <c r="E14" s="13">
        <f>F$13*Assumptions!B45</f>
        <v/>
      </c>
      <c r="F14" s="13">
        <f>G$13*Assumptions!B45</f>
        <v/>
      </c>
      <c r="G14" s="13">
        <f>H$13*Assumptions!B45</f>
        <v/>
      </c>
      <c r="H14" s="13">
        <f>I$13*Assumptions!B45</f>
        <v/>
      </c>
      <c r="I14" s="13">
        <f>J$13*Assumptions!B45</f>
        <v/>
      </c>
      <c r="J14" s="13">
        <f>K$13*Assumptions!B45</f>
        <v/>
      </c>
      <c r="K14" s="13">
        <f>L$13*Assumptions!B45</f>
        <v/>
      </c>
      <c r="L14" s="13">
        <f>M$13*Assumptions!B45</f>
        <v/>
      </c>
      <c r="M14" s="13">
        <f>N$13*Assumptions!B45</f>
        <v/>
      </c>
    </row>
    <row r="15">
      <c r="A15" t="inlineStr">
        <is>
          <t xml:space="preserve">  Direct Labor</t>
        </is>
      </c>
      <c r="B15" s="13">
        <f>C$13*Assumptions!B46</f>
        <v/>
      </c>
      <c r="C15" s="13">
        <f>D$13*Assumptions!B46</f>
        <v/>
      </c>
      <c r="D15" s="13">
        <f>E$13*Assumptions!B46</f>
        <v/>
      </c>
      <c r="E15" s="13">
        <f>F$13*Assumptions!B46</f>
        <v/>
      </c>
      <c r="F15" s="13">
        <f>G$13*Assumptions!B46</f>
        <v/>
      </c>
      <c r="G15" s="13">
        <f>H$13*Assumptions!B46</f>
        <v/>
      </c>
      <c r="H15" s="13">
        <f>I$13*Assumptions!B46</f>
        <v/>
      </c>
      <c r="I15" s="13">
        <f>J$13*Assumptions!B46</f>
        <v/>
      </c>
      <c r="J15" s="13">
        <f>K$13*Assumptions!B46</f>
        <v/>
      </c>
      <c r="K15" s="13">
        <f>L$13*Assumptions!B46</f>
        <v/>
      </c>
      <c r="L15" s="13">
        <f>M$13*Assumptions!B46</f>
        <v/>
      </c>
      <c r="M15" s="13">
        <f>N$13*Assumptions!B46</f>
        <v/>
      </c>
    </row>
    <row r="16">
      <c r="A16" t="inlineStr">
        <is>
          <t xml:space="preserve">  Manufacturing Overhead</t>
        </is>
      </c>
      <c r="B16" s="13">
        <f>C$13*Assumptions!B47</f>
        <v/>
      </c>
      <c r="C16" s="13">
        <f>D$13*Assumptions!B47</f>
        <v/>
      </c>
      <c r="D16" s="13">
        <f>E$13*Assumptions!B47</f>
        <v/>
      </c>
      <c r="E16" s="13">
        <f>F$13*Assumptions!B47</f>
        <v/>
      </c>
      <c r="F16" s="13">
        <f>G$13*Assumptions!B47</f>
        <v/>
      </c>
      <c r="G16" s="13">
        <f>H$13*Assumptions!B47</f>
        <v/>
      </c>
      <c r="H16" s="13">
        <f>I$13*Assumptions!B47</f>
        <v/>
      </c>
      <c r="I16" s="13">
        <f>J$13*Assumptions!B47</f>
        <v/>
      </c>
      <c r="J16" s="13">
        <f>K$13*Assumptions!B47</f>
        <v/>
      </c>
      <c r="K16" s="13">
        <f>L$13*Assumptions!B47</f>
        <v/>
      </c>
      <c r="L16" s="13">
        <f>M$13*Assumptions!B47</f>
        <v/>
      </c>
      <c r="M16" s="13">
        <f>N$13*Assumptions!B47</f>
        <v/>
      </c>
    </row>
    <row r="18">
      <c r="A18" s="8" t="inlineStr">
        <is>
          <t>Gross Profit</t>
        </is>
      </c>
      <c r="B18" s="13">
        <f>C$7-C$13</f>
        <v/>
      </c>
      <c r="C18" s="13">
        <f>D$7-D$13</f>
        <v/>
      </c>
      <c r="D18" s="13">
        <f>E$7-E$13</f>
        <v/>
      </c>
      <c r="E18" s="13">
        <f>F$7-F$13</f>
        <v/>
      </c>
      <c r="F18" s="13">
        <f>G$7-G$13</f>
        <v/>
      </c>
      <c r="G18" s="13">
        <f>H$7-H$13</f>
        <v/>
      </c>
      <c r="H18" s="13">
        <f>I$7-I$13</f>
        <v/>
      </c>
      <c r="I18" s="13">
        <f>J$7-J$13</f>
        <v/>
      </c>
      <c r="J18" s="13">
        <f>K$7-K$13</f>
        <v/>
      </c>
      <c r="K18" s="13">
        <f>L$7-L$13</f>
        <v/>
      </c>
      <c r="L18" s="13">
        <f>M$7-M$13</f>
        <v/>
      </c>
      <c r="M18" s="13">
        <f>N$7-N$13</f>
        <v/>
      </c>
    </row>
    <row r="20">
      <c r="A20" s="2" t="inlineStr">
        <is>
          <t>SG&amp;A</t>
        </is>
      </c>
      <c r="B20" s="3" t="n"/>
      <c r="C20" s="3" t="n"/>
      <c r="D20" s="3" t="n"/>
      <c r="E20" s="3" t="n"/>
      <c r="F20" s="3" t="n"/>
      <c r="G20" s="3" t="n"/>
      <c r="H20" s="3" t="n"/>
      <c r="I20" s="3" t="n"/>
      <c r="J20" s="3" t="n"/>
      <c r="K20" s="3" t="n"/>
      <c r="L20" s="3" t="n"/>
      <c r="M20" s="3" t="n"/>
      <c r="N20" s="3" t="n"/>
    </row>
    <row r="21">
      <c r="A21" t="inlineStr">
        <is>
          <t>Total SG&amp;A</t>
        </is>
      </c>
      <c r="B21" s="13">
        <f>C$7*Assumptions!B34</f>
        <v/>
      </c>
      <c r="C21" s="13">
        <f>D$7*Assumptions!B34</f>
        <v/>
      </c>
      <c r="D21" s="13">
        <f>E$7*Assumptions!B34</f>
        <v/>
      </c>
      <c r="E21" s="13">
        <f>F$7*Assumptions!B34</f>
        <v/>
      </c>
      <c r="F21" s="13">
        <f>G$7*Assumptions!B34</f>
        <v/>
      </c>
      <c r="G21" s="13">
        <f>H$7*Assumptions!B34</f>
        <v/>
      </c>
      <c r="H21" s="13">
        <f>I$7*Assumptions!B34</f>
        <v/>
      </c>
      <c r="I21" s="13">
        <f>J$7*Assumptions!B34</f>
        <v/>
      </c>
      <c r="J21" s="13">
        <f>K$7*Assumptions!B34</f>
        <v/>
      </c>
      <c r="K21" s="13">
        <f>L$7*Assumptions!B34</f>
        <v/>
      </c>
      <c r="L21" s="13">
        <f>M$7*Assumptions!B34</f>
        <v/>
      </c>
      <c r="M21" s="13">
        <f>N$7*Assumptions!B34</f>
        <v/>
      </c>
    </row>
    <row r="22">
      <c r="A22" t="inlineStr">
        <is>
          <t xml:space="preserve">  Sales &amp; Marketing</t>
        </is>
      </c>
      <c r="B22" s="13">
        <f>C$21*Assumptions!B50</f>
        <v/>
      </c>
      <c r="C22" s="13">
        <f>D$21*Assumptions!B50</f>
        <v/>
      </c>
      <c r="D22" s="13">
        <f>E$21*Assumptions!B50</f>
        <v/>
      </c>
      <c r="E22" s="13">
        <f>F$21*Assumptions!B50</f>
        <v/>
      </c>
      <c r="F22" s="13">
        <f>G$21*Assumptions!B50</f>
        <v/>
      </c>
      <c r="G22" s="13">
        <f>H$21*Assumptions!B50</f>
        <v/>
      </c>
      <c r="H22" s="13">
        <f>I$21*Assumptions!B50</f>
        <v/>
      </c>
      <c r="I22" s="13">
        <f>J$21*Assumptions!B50</f>
        <v/>
      </c>
      <c r="J22" s="13">
        <f>K$21*Assumptions!B50</f>
        <v/>
      </c>
      <c r="K22" s="13">
        <f>L$21*Assumptions!B50</f>
        <v/>
      </c>
      <c r="L22" s="13">
        <f>M$21*Assumptions!B50</f>
        <v/>
      </c>
      <c r="M22" s="13">
        <f>N$21*Assumptions!B50</f>
        <v/>
      </c>
    </row>
    <row r="23">
      <c r="A23" t="inlineStr">
        <is>
          <t xml:space="preserve">  General &amp; Administrative</t>
        </is>
      </c>
      <c r="B23" s="13">
        <f>C$21*Assumptions!B51</f>
        <v/>
      </c>
      <c r="C23" s="13">
        <f>D$21*Assumptions!B51</f>
        <v/>
      </c>
      <c r="D23" s="13">
        <f>E$21*Assumptions!B51</f>
        <v/>
      </c>
      <c r="E23" s="13">
        <f>F$21*Assumptions!B51</f>
        <v/>
      </c>
      <c r="F23" s="13">
        <f>G$21*Assumptions!B51</f>
        <v/>
      </c>
      <c r="G23" s="13">
        <f>H$21*Assumptions!B51</f>
        <v/>
      </c>
      <c r="H23" s="13">
        <f>I$21*Assumptions!B51</f>
        <v/>
      </c>
      <c r="I23" s="13">
        <f>J$21*Assumptions!B51</f>
        <v/>
      </c>
      <c r="J23" s="13">
        <f>K$21*Assumptions!B51</f>
        <v/>
      </c>
      <c r="K23" s="13">
        <f>L$21*Assumptions!B51</f>
        <v/>
      </c>
      <c r="L23" s="13">
        <f>M$21*Assumptions!B51</f>
        <v/>
      </c>
      <c r="M23" s="13">
        <f>N$21*Assumptions!B51</f>
        <v/>
      </c>
    </row>
    <row r="24">
      <c r="A24" t="inlineStr">
        <is>
          <t xml:space="preserve">  R&amp;D</t>
        </is>
      </c>
      <c r="B24" s="13">
        <f>C$21*Assumptions!B52</f>
        <v/>
      </c>
      <c r="C24" s="13">
        <f>D$21*Assumptions!B52</f>
        <v/>
      </c>
      <c r="D24" s="13">
        <f>E$21*Assumptions!B52</f>
        <v/>
      </c>
      <c r="E24" s="13">
        <f>F$21*Assumptions!B52</f>
        <v/>
      </c>
      <c r="F24" s="13">
        <f>G$21*Assumptions!B52</f>
        <v/>
      </c>
      <c r="G24" s="13">
        <f>H$21*Assumptions!B52</f>
        <v/>
      </c>
      <c r="H24" s="13">
        <f>I$21*Assumptions!B52</f>
        <v/>
      </c>
      <c r="I24" s="13">
        <f>J$21*Assumptions!B52</f>
        <v/>
      </c>
      <c r="J24" s="13">
        <f>K$21*Assumptions!B52</f>
        <v/>
      </c>
      <c r="K24" s="13">
        <f>L$21*Assumptions!B52</f>
        <v/>
      </c>
      <c r="L24" s="13">
        <f>M$21*Assumptions!B52</f>
        <v/>
      </c>
      <c r="M24" s="13">
        <f>N$21*Assumptions!B52</f>
        <v/>
      </c>
    </row>
    <row r="26">
      <c r="A26" s="8" t="inlineStr">
        <is>
          <t>EBITDA</t>
        </is>
      </c>
      <c r="B26" s="13">
        <f>C$18-C$21</f>
        <v/>
      </c>
      <c r="C26" s="13">
        <f>D$18-D$21</f>
        <v/>
      </c>
      <c r="D26" s="13">
        <f>E$18-E$21</f>
        <v/>
      </c>
      <c r="E26" s="13">
        <f>F$18-F$21</f>
        <v/>
      </c>
      <c r="F26" s="13">
        <f>G$18-G$21</f>
        <v/>
      </c>
      <c r="G26" s="13">
        <f>H$18-H$21</f>
        <v/>
      </c>
      <c r="H26" s="13">
        <f>I$18-I$21</f>
        <v/>
      </c>
      <c r="I26" s="13">
        <f>J$18-J$21</f>
        <v/>
      </c>
      <c r="J26" s="13">
        <f>K$18-K$21</f>
        <v/>
      </c>
      <c r="K26" s="13">
        <f>L$18-L$21</f>
        <v/>
      </c>
      <c r="L26" s="13">
        <f>M$18-M$21</f>
        <v/>
      </c>
      <c r="M26" s="13">
        <f>N$18-N$21</f>
        <v/>
      </c>
    </row>
    <row r="27">
      <c r="A27" t="inlineStr">
        <is>
          <t>D&amp;A</t>
        </is>
      </c>
      <c r="B27" s="13">
        <f>C$7*Assumptions!B35</f>
        <v/>
      </c>
      <c r="C27" s="13">
        <f>D$7*Assumptions!B35</f>
        <v/>
      </c>
      <c r="D27" s="13">
        <f>E$7*Assumptions!B35</f>
        <v/>
      </c>
      <c r="E27" s="13">
        <f>F$7*Assumptions!B35</f>
        <v/>
      </c>
      <c r="F27" s="13">
        <f>G$7*Assumptions!B35</f>
        <v/>
      </c>
      <c r="G27" s="13">
        <f>H$7*Assumptions!B35</f>
        <v/>
      </c>
      <c r="H27" s="13">
        <f>I$7*Assumptions!B35</f>
        <v/>
      </c>
      <c r="I27" s="13">
        <f>J$7*Assumptions!B35</f>
        <v/>
      </c>
      <c r="J27" s="13">
        <f>K$7*Assumptions!B35</f>
        <v/>
      </c>
      <c r="K27" s="13">
        <f>L$7*Assumptions!B35</f>
        <v/>
      </c>
      <c r="L27" s="13">
        <f>M$7*Assumptions!B35</f>
        <v/>
      </c>
      <c r="M27" s="13">
        <f>N$7*Assumptions!B35</f>
        <v/>
      </c>
    </row>
    <row r="28">
      <c r="A28" t="inlineStr">
        <is>
          <t>EBIT</t>
        </is>
      </c>
      <c r="B28" s="13">
        <f>C$26-C$27</f>
        <v/>
      </c>
      <c r="C28" s="13">
        <f>D$26-D$27</f>
        <v/>
      </c>
      <c r="D28" s="13">
        <f>E$26-E$27</f>
        <v/>
      </c>
      <c r="E28" s="13">
        <f>F$26-F$27</f>
        <v/>
      </c>
      <c r="F28" s="13">
        <f>G$26-G$27</f>
        <v/>
      </c>
      <c r="G28" s="13">
        <f>H$26-H$27</f>
        <v/>
      </c>
      <c r="H28" s="13">
        <f>I$26-I$27</f>
        <v/>
      </c>
      <c r="I28" s="13">
        <f>J$26-J$27</f>
        <v/>
      </c>
      <c r="J28" s="13">
        <f>K$26-K$27</f>
        <v/>
      </c>
      <c r="K28" s="13">
        <f>L$26-L$27</f>
        <v/>
      </c>
      <c r="L28" s="13">
        <f>M$26-M$27</f>
        <v/>
      </c>
      <c r="M28" s="13">
        <f>N$26-N$27</f>
        <v/>
      </c>
    </row>
    <row r="29">
      <c r="A29" t="inlineStr">
        <is>
          <t>Interest Expense</t>
        </is>
      </c>
      <c r="B29" s="13">
        <f>C$7*Assumptions!B36</f>
        <v/>
      </c>
      <c r="C29" s="13">
        <f>D$7*Assumptions!B36</f>
        <v/>
      </c>
      <c r="D29" s="13">
        <f>E$7*Assumptions!B36</f>
        <v/>
      </c>
      <c r="E29" s="13">
        <f>F$7*Assumptions!B36</f>
        <v/>
      </c>
      <c r="F29" s="13">
        <f>G$7*Assumptions!B36</f>
        <v/>
      </c>
      <c r="G29" s="13">
        <f>H$7*Assumptions!B36</f>
        <v/>
      </c>
      <c r="H29" s="13">
        <f>I$7*Assumptions!B36</f>
        <v/>
      </c>
      <c r="I29" s="13">
        <f>J$7*Assumptions!B36</f>
        <v/>
      </c>
      <c r="J29" s="13">
        <f>K$7*Assumptions!B36</f>
        <v/>
      </c>
      <c r="K29" s="13">
        <f>L$7*Assumptions!B36</f>
        <v/>
      </c>
      <c r="L29" s="13">
        <f>M$7*Assumptions!B36</f>
        <v/>
      </c>
      <c r="M29" s="13">
        <f>N$7*Assumptions!B36</f>
        <v/>
      </c>
    </row>
    <row r="30">
      <c r="A30" t="inlineStr">
        <is>
          <t>EBT</t>
        </is>
      </c>
      <c r="B30" s="13">
        <f>C$28-C$29</f>
        <v/>
      </c>
      <c r="C30" s="13">
        <f>D$28-D$29</f>
        <v/>
      </c>
      <c r="D30" s="13">
        <f>E$28-E$29</f>
        <v/>
      </c>
      <c r="E30" s="13">
        <f>F$28-F$29</f>
        <v/>
      </c>
      <c r="F30" s="13">
        <f>G$28-G$29</f>
        <v/>
      </c>
      <c r="G30" s="13">
        <f>H$28-H$29</f>
        <v/>
      </c>
      <c r="H30" s="13">
        <f>I$28-I$29</f>
        <v/>
      </c>
      <c r="I30" s="13">
        <f>J$28-J$29</f>
        <v/>
      </c>
      <c r="J30" s="13">
        <f>K$28-K$29</f>
        <v/>
      </c>
      <c r="K30" s="13">
        <f>L$28-L$29</f>
        <v/>
      </c>
      <c r="L30" s="13">
        <f>M$28-M$29</f>
        <v/>
      </c>
      <c r="M30" s="13">
        <f>N$28-N$29</f>
        <v/>
      </c>
    </row>
    <row r="31">
      <c r="A31" t="inlineStr">
        <is>
          <t>Tax</t>
        </is>
      </c>
      <c r="B31" s="13">
        <f>MAX(0,C$30*Assumptions!B37)</f>
        <v/>
      </c>
      <c r="C31" s="13">
        <f>MAX(0,D$30*Assumptions!B37)</f>
        <v/>
      </c>
      <c r="D31" s="13">
        <f>MAX(0,E$30*Assumptions!B37)</f>
        <v/>
      </c>
      <c r="E31" s="13">
        <f>MAX(0,F$30*Assumptions!B37)</f>
        <v/>
      </c>
      <c r="F31" s="13">
        <f>MAX(0,G$30*Assumptions!B37)</f>
        <v/>
      </c>
      <c r="G31" s="13">
        <f>MAX(0,H$30*Assumptions!B37)</f>
        <v/>
      </c>
      <c r="H31" s="13">
        <f>MAX(0,I$30*Assumptions!B37)</f>
        <v/>
      </c>
      <c r="I31" s="13">
        <f>MAX(0,J$30*Assumptions!B37)</f>
        <v/>
      </c>
      <c r="J31" s="13">
        <f>MAX(0,K$30*Assumptions!B37)</f>
        <v/>
      </c>
      <c r="K31" s="13">
        <f>MAX(0,L$30*Assumptions!B37)</f>
        <v/>
      </c>
      <c r="L31" s="13">
        <f>MAX(0,M$30*Assumptions!B37)</f>
        <v/>
      </c>
      <c r="M31" s="13">
        <f>MAX(0,N$30*Assumptions!B37)</f>
        <v/>
      </c>
    </row>
    <row r="32">
      <c r="A32" s="8" t="inlineStr">
        <is>
          <t>Net Income</t>
        </is>
      </c>
      <c r="B32" s="13">
        <f>C$30-C$31</f>
        <v/>
      </c>
      <c r="C32" s="13">
        <f>D$30-D$31</f>
        <v/>
      </c>
      <c r="D32" s="13">
        <f>E$30-E$31</f>
        <v/>
      </c>
      <c r="E32" s="13">
        <f>F$30-F$31</f>
        <v/>
      </c>
      <c r="F32" s="13">
        <f>G$30-G$31</f>
        <v/>
      </c>
      <c r="G32" s="13">
        <f>H$30-H$31</f>
        <v/>
      </c>
      <c r="H32" s="13">
        <f>I$30-I$31</f>
        <v/>
      </c>
      <c r="I32" s="13">
        <f>J$30-J$31</f>
        <v/>
      </c>
      <c r="J32" s="13">
        <f>K$30-K$31</f>
        <v/>
      </c>
      <c r="K32" s="13">
        <f>L$30-L$31</f>
        <v/>
      </c>
      <c r="L32" s="13">
        <f>M$30-M$31</f>
        <v/>
      </c>
      <c r="M32" s="13">
        <f>N$30-N$31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Actual vs Budget — Sava Industrial Co.Ltd</t>
        </is>
      </c>
    </row>
    <row r="2">
      <c r="A2" t="inlineStr">
        <is>
          <t>Blue = actual inputs (Q1–Q4 2024) | Black = budget reference from Budget tab</t>
        </is>
      </c>
    </row>
    <row r="3">
      <c r="A3" s="8" t="inlineStr">
        <is>
          <t>USD ($M)</t>
        </is>
      </c>
      <c r="B3" s="11" t="inlineStr">
        <is>
          <t>Q1 2024</t>
        </is>
      </c>
      <c r="C3" s="11" t="inlineStr">
        <is>
          <t>Q2 2024</t>
        </is>
      </c>
      <c r="D3" s="11" t="inlineStr">
        <is>
          <t>Q3 2024</t>
        </is>
      </c>
      <c r="E3" s="11" t="inlineStr">
        <is>
          <t>Q4 2024</t>
        </is>
      </c>
    </row>
    <row r="5">
      <c r="A5" s="2" t="inlineStr">
        <is>
          <t>REVENUE</t>
        </is>
      </c>
      <c r="B5" s="3" t="n"/>
      <c r="C5" s="3" t="n"/>
      <c r="D5" s="3" t="n"/>
      <c r="E5" s="3" t="n"/>
      <c r="F5" s="3" t="n"/>
    </row>
    <row r="6">
      <c r="A6" t="inlineStr">
        <is>
          <t>Actual Revenue</t>
        </is>
      </c>
      <c r="B6" s="9" t="n">
        <v>127.5</v>
      </c>
      <c r="C6" s="9" t="n">
        <v>139.2</v>
      </c>
      <c r="D6" s="9" t="n">
        <v>145.8</v>
      </c>
      <c r="E6" s="9" t="n">
        <v>152.1</v>
      </c>
    </row>
    <row r="7">
      <c r="A7" t="inlineStr">
        <is>
          <t>Budget Revenue</t>
        </is>
      </c>
      <c r="B7" s="13">
        <f>Budget!C7</f>
        <v/>
      </c>
      <c r="C7" s="13">
        <f>Budget!D7</f>
        <v/>
      </c>
      <c r="D7" s="13">
        <f>Budget!E7</f>
        <v/>
      </c>
      <c r="E7" s="13">
        <f>Budget!F7</f>
        <v/>
      </c>
    </row>
    <row r="9">
      <c r="A9" s="2" t="inlineStr">
        <is>
          <t>EXPENSES (ACTUAL)</t>
        </is>
      </c>
      <c r="B9" s="3" t="n"/>
      <c r="C9" s="3" t="n"/>
      <c r="D9" s="3" t="n"/>
      <c r="E9" s="3" t="n"/>
      <c r="F9" s="3" t="n"/>
    </row>
    <row r="10">
      <c r="A10" t="inlineStr">
        <is>
          <t>Actual COGS</t>
        </is>
      </c>
      <c r="B10" s="9" t="n">
        <v>84.2</v>
      </c>
      <c r="C10" s="9" t="n">
        <v>91.5</v>
      </c>
      <c r="D10" s="9" t="n">
        <v>96.8</v>
      </c>
      <c r="E10" s="9" t="n">
        <v>100.2</v>
      </c>
    </row>
    <row r="11">
      <c r="A11" t="inlineStr">
        <is>
          <t>Actual SG&amp;A</t>
        </is>
      </c>
      <c r="B11" s="9" t="n">
        <v>15.8</v>
      </c>
      <c r="C11" s="9" t="n">
        <v>16.2</v>
      </c>
      <c r="D11" s="9" t="n">
        <v>17.1</v>
      </c>
      <c r="E11" s="9" t="n">
        <v>17.5</v>
      </c>
    </row>
    <row r="12">
      <c r="A12" t="inlineStr">
        <is>
          <t>Actual EBITDA</t>
        </is>
      </c>
      <c r="B12" s="13">
        <f>C6-C10-C11</f>
        <v/>
      </c>
      <c r="C12" s="13">
        <f>D6-D10-D11</f>
        <v/>
      </c>
      <c r="D12" s="13">
        <f>E6-E10-E11</f>
        <v/>
      </c>
      <c r="E12" s="13">
        <f>F6-F10-F11</f>
        <v/>
      </c>
    </row>
    <row r="14">
      <c r="A14" s="2" t="inlineStr">
        <is>
          <t>EXPENSES (BUDGET)</t>
        </is>
      </c>
      <c r="B14" s="3" t="n"/>
      <c r="C14" s="3" t="n"/>
      <c r="D14" s="3" t="n"/>
      <c r="E14" s="3" t="n"/>
      <c r="F14" s="3" t="n"/>
    </row>
    <row r="15">
      <c r="A15" t="inlineStr">
        <is>
          <t>Budget COGS</t>
        </is>
      </c>
      <c r="B15" s="13">
        <f>Budget!C13</f>
        <v/>
      </c>
      <c r="C15" s="13">
        <f>Budget!D13</f>
        <v/>
      </c>
      <c r="D15" s="13">
        <f>Budget!E13</f>
        <v/>
      </c>
      <c r="E15" s="13">
        <f>Budget!F13</f>
        <v/>
      </c>
    </row>
    <row r="16">
      <c r="A16" t="inlineStr">
        <is>
          <t>Budget SG&amp;A</t>
        </is>
      </c>
      <c r="B16" s="13">
        <f>Budget!C21</f>
        <v/>
      </c>
      <c r="C16" s="13">
        <f>Budget!D21</f>
        <v/>
      </c>
      <c r="D16" s="13">
        <f>Budget!E21</f>
        <v/>
      </c>
      <c r="E16" s="13">
        <f>Budget!F21</f>
        <v/>
      </c>
    </row>
    <row r="17">
      <c r="A17" t="inlineStr">
        <is>
          <t>Budget EBITDA</t>
        </is>
      </c>
      <c r="B17" s="13">
        <f>Budget!C26</f>
        <v/>
      </c>
      <c r="C17" s="13">
        <f>Budget!D26</f>
        <v/>
      </c>
      <c r="D17" s="13">
        <f>Budget!E26</f>
        <v/>
      </c>
      <c r="E17" s="13">
        <f>Budget!F26</f>
        <v/>
      </c>
    </row>
    <row r="18">
      <c r="A18" t="inlineStr">
        <is>
          <t>Budget Net Income</t>
        </is>
      </c>
      <c r="B18" s="13">
        <f>Budget!C32</f>
        <v/>
      </c>
      <c r="C18" s="13">
        <f>Budget!D32</f>
        <v/>
      </c>
      <c r="D18" s="13">
        <f>Budget!E32</f>
        <v/>
      </c>
      <c r="E18" s="13">
        <f>Budget!F32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3"/>
  <sheetViews>
    <sheetView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Rolling Forecast — Sava Industrial Co.Ltd</t>
        </is>
      </c>
    </row>
    <row r="2">
      <c r="A2" t="inlineStr">
        <is>
          <t>Q1–Q2 2024 = Actuals; Q3 2024+ = forecast (growth-adjusted from prior actual trend)</t>
        </is>
      </c>
    </row>
    <row r="3">
      <c r="A3" s="8" t="inlineStr">
        <is>
          <t>USD ($M)</t>
        </is>
      </c>
      <c r="B3" s="11" t="inlineStr">
        <is>
          <t>Q1 2024</t>
        </is>
      </c>
      <c r="C3" s="11" t="inlineStr">
        <is>
          <t>Q2 2024</t>
        </is>
      </c>
      <c r="D3" s="11" t="inlineStr">
        <is>
          <t>Q3 2024</t>
        </is>
      </c>
      <c r="E3" s="11" t="inlineStr">
        <is>
          <t>Q4 2024</t>
        </is>
      </c>
      <c r="F3" s="11" t="inlineStr">
        <is>
          <t>Q1 2025</t>
        </is>
      </c>
      <c r="G3" s="11" t="inlineStr">
        <is>
          <t>Q2 2025</t>
        </is>
      </c>
      <c r="H3" s="11" t="inlineStr">
        <is>
          <t>Q3 2025</t>
        </is>
      </c>
      <c r="I3" s="11" t="inlineStr">
        <is>
          <t>Q4 2025</t>
        </is>
      </c>
      <c r="J3" s="11" t="inlineStr">
        <is>
          <t>Q1 2026</t>
        </is>
      </c>
      <c r="K3" s="11" t="inlineStr">
        <is>
          <t>Q2 2026</t>
        </is>
      </c>
      <c r="L3" s="11" t="inlineStr">
        <is>
          <t>Q3 2026</t>
        </is>
      </c>
      <c r="M3" s="11" t="inlineStr">
        <is>
          <t>Q4 2026</t>
        </is>
      </c>
    </row>
    <row r="5">
      <c r="A5" s="2" t="inlineStr">
        <is>
          <t>REVENUE FORECAST</t>
        </is>
      </c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</row>
    <row r="6">
      <c r="A6" s="8" t="inlineStr">
        <is>
          <t>Total Revenue</t>
        </is>
      </c>
      <c r="B6" s="9" t="n">
        <v>127.5</v>
      </c>
      <c r="C6" s="9" t="n">
        <v>139.2</v>
      </c>
      <c r="D6" s="12">
        <f>'Actual vs Budget'!E5</f>
        <v/>
      </c>
      <c r="E6" s="12">
        <f>'Actual vs Budget'!F5</f>
        <v/>
      </c>
      <c r="F6" s="12">
        <f>F$6*(1+Assumptions!B7/4)</f>
        <v/>
      </c>
      <c r="G6" s="12">
        <f>G$6*Assumptions!B28/Assumptions!B27</f>
        <v/>
      </c>
      <c r="H6" s="12">
        <f>G$6*Assumptions!B29/Assumptions!B27</f>
        <v/>
      </c>
      <c r="I6" s="12">
        <f>G$6*Assumptions!B30/Assumptions!B27</f>
        <v/>
      </c>
      <c r="J6" s="12">
        <f>J$6*(1+Assumptions!B7/4)</f>
        <v/>
      </c>
      <c r="K6" s="12">
        <f>K$6*Assumptions!B28/Assumptions!B27</f>
        <v/>
      </c>
      <c r="L6" s="12">
        <f>K$6*Assumptions!B29/Assumptions!B27</f>
        <v/>
      </c>
      <c r="M6" s="12">
        <f>K$6*Assumptions!B30/Assumptions!B27</f>
        <v/>
      </c>
    </row>
    <row r="8">
      <c r="A8" s="2" t="inlineStr">
        <is>
          <t>EXPENSE FORECAST (% of revenue — Demo #1 drivers)</t>
        </is>
      </c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  <c r="M8" s="3" t="n"/>
      <c r="N8" s="3" t="n"/>
    </row>
    <row r="9">
      <c r="A9" t="inlineStr">
        <is>
          <t>COGS</t>
        </is>
      </c>
      <c r="B9" s="13">
        <f>C$6*Assumptions!B33</f>
        <v/>
      </c>
      <c r="C9" s="13">
        <f>D$6*Assumptions!B33</f>
        <v/>
      </c>
      <c r="D9" s="13">
        <f>E$6*Assumptions!B33</f>
        <v/>
      </c>
      <c r="E9" s="13">
        <f>F$6*Assumptions!B33</f>
        <v/>
      </c>
      <c r="F9" s="13">
        <f>G$6*Assumptions!B33</f>
        <v/>
      </c>
      <c r="G9" s="13">
        <f>H$6*Assumptions!B33</f>
        <v/>
      </c>
      <c r="H9" s="13">
        <f>I$6*Assumptions!B33</f>
        <v/>
      </c>
      <c r="I9" s="13">
        <f>J$6*Assumptions!B33</f>
        <v/>
      </c>
      <c r="J9" s="13">
        <f>K$6*Assumptions!B33</f>
        <v/>
      </c>
      <c r="K9" s="13">
        <f>L$6*Assumptions!B33</f>
        <v/>
      </c>
      <c r="L9" s="13">
        <f>M$6*Assumptions!B33</f>
        <v/>
      </c>
      <c r="M9" s="13">
        <f>N$6*Assumptions!B33</f>
        <v/>
      </c>
    </row>
    <row r="10">
      <c r="A10" t="inlineStr">
        <is>
          <t>SG&amp;A</t>
        </is>
      </c>
      <c r="B10" s="13">
        <f>C$6*Assumptions!B34</f>
        <v/>
      </c>
      <c r="C10" s="13">
        <f>D$6*Assumptions!B34</f>
        <v/>
      </c>
      <c r="D10" s="13">
        <f>E$6*Assumptions!B34</f>
        <v/>
      </c>
      <c r="E10" s="13">
        <f>F$6*Assumptions!B34</f>
        <v/>
      </c>
      <c r="F10" s="13">
        <f>G$6*Assumptions!B34</f>
        <v/>
      </c>
      <c r="G10" s="13">
        <f>H$6*Assumptions!B34</f>
        <v/>
      </c>
      <c r="H10" s="13">
        <f>I$6*Assumptions!B34</f>
        <v/>
      </c>
      <c r="I10" s="13">
        <f>J$6*Assumptions!B34</f>
        <v/>
      </c>
      <c r="J10" s="13">
        <f>K$6*Assumptions!B34</f>
        <v/>
      </c>
      <c r="K10" s="13">
        <f>L$6*Assumptions!B34</f>
        <v/>
      </c>
      <c r="L10" s="13">
        <f>M$6*Assumptions!B34</f>
        <v/>
      </c>
      <c r="M10" s="13">
        <f>N$6*Assumptions!B34</f>
        <v/>
      </c>
    </row>
    <row r="11">
      <c r="A11" s="8" t="inlineStr">
        <is>
          <t>EBITDA</t>
        </is>
      </c>
      <c r="B11" s="13">
        <f>C$6-C$9-C$10</f>
        <v/>
      </c>
      <c r="C11" s="13">
        <f>D$6-D$9-D$10</f>
        <v/>
      </c>
      <c r="D11" s="13">
        <f>E$6-E$9-E$10</f>
        <v/>
      </c>
      <c r="E11" s="13">
        <f>F$6-F$9-F$10</f>
        <v/>
      </c>
      <c r="F11" s="13">
        <f>G$6-G$9-G$10</f>
        <v/>
      </c>
      <c r="G11" s="13">
        <f>H$6-H$9-H$10</f>
        <v/>
      </c>
      <c r="H11" s="13">
        <f>I$6-I$9-I$10</f>
        <v/>
      </c>
      <c r="I11" s="13">
        <f>J$6-J$9-J$10</f>
        <v/>
      </c>
      <c r="J11" s="13">
        <f>K$6-K$9-K$10</f>
        <v/>
      </c>
      <c r="K11" s="13">
        <f>L$6-L$9-L$10</f>
        <v/>
      </c>
      <c r="L11" s="13">
        <f>M$6-M$9-M$10</f>
        <v/>
      </c>
      <c r="M11" s="13">
        <f>N$6-N$9-N$10</f>
        <v/>
      </c>
    </row>
    <row r="12">
      <c r="A12" t="inlineStr">
        <is>
          <t>D&amp;A</t>
        </is>
      </c>
      <c r="B12" s="13">
        <f>C$6*Assumptions!B35</f>
        <v/>
      </c>
      <c r="C12" s="13">
        <f>D$6*Assumptions!B35</f>
        <v/>
      </c>
      <c r="D12" s="13">
        <f>E$6*Assumptions!B35</f>
        <v/>
      </c>
      <c r="E12" s="13">
        <f>F$6*Assumptions!B35</f>
        <v/>
      </c>
      <c r="F12" s="13">
        <f>G$6*Assumptions!B35</f>
        <v/>
      </c>
      <c r="G12" s="13">
        <f>H$6*Assumptions!B35</f>
        <v/>
      </c>
      <c r="H12" s="13">
        <f>I$6*Assumptions!B35</f>
        <v/>
      </c>
      <c r="I12" s="13">
        <f>J$6*Assumptions!B35</f>
        <v/>
      </c>
      <c r="J12" s="13">
        <f>K$6*Assumptions!B35</f>
        <v/>
      </c>
      <c r="K12" s="13">
        <f>L$6*Assumptions!B35</f>
        <v/>
      </c>
      <c r="L12" s="13">
        <f>M$6*Assumptions!B35</f>
        <v/>
      </c>
      <c r="M12" s="13">
        <f>N$6*Assumptions!B35</f>
        <v/>
      </c>
    </row>
    <row r="13">
      <c r="A13" s="8" t="inlineStr">
        <is>
          <t>Net Income</t>
        </is>
      </c>
      <c r="B13" s="13">
        <f>(C$6-C$9-C$10-C$12-C$6*Assumptions!B36)*(1-Assumptions!B37)</f>
        <v/>
      </c>
      <c r="C13" s="13">
        <f>(D$6-D$9-D$10-D$12-D$6*Assumptions!B36)*(1-Assumptions!B37)</f>
        <v/>
      </c>
      <c r="D13" s="13">
        <f>(E$6-E$9-E$10-E$12-E$6*Assumptions!B36)*(1-Assumptions!B37)</f>
        <v/>
      </c>
      <c r="E13" s="13">
        <f>(F$6-F$9-F$10-F$12-F$6*Assumptions!B36)*(1-Assumptions!B37)</f>
        <v/>
      </c>
      <c r="F13" s="13">
        <f>(G$6-G$9-G$10-G$12-G$6*Assumptions!B36)*(1-Assumptions!B37)</f>
        <v/>
      </c>
      <c r="G13" s="13">
        <f>(H$6-H$9-H$10-H$12-H$6*Assumptions!B36)*(1-Assumptions!B37)</f>
        <v/>
      </c>
      <c r="H13" s="13">
        <f>(I$6-I$9-I$10-I$12-I$6*Assumptions!B36)*(1-Assumptions!B37)</f>
        <v/>
      </c>
      <c r="I13" s="13">
        <f>(J$6-J$9-J$10-J$12-J$6*Assumptions!B36)*(1-Assumptions!B37)</f>
        <v/>
      </c>
      <c r="J13" s="13">
        <f>(K$6-K$9-K$10-K$12-K$6*Assumptions!B36)*(1-Assumptions!B37)</f>
        <v/>
      </c>
      <c r="K13" s="13">
        <f>(L$6-L$9-L$10-L$12-L$6*Assumptions!B36)*(1-Assumptions!B37)</f>
        <v/>
      </c>
      <c r="L13" s="13">
        <f>(M$6-M$9-M$10-M$12-M$6*Assumptions!B36)*(1-Assumptions!B37)</f>
        <v/>
      </c>
      <c r="M13" s="13">
        <f>(N$6-N$9-N$10-N$12-N$6*Assumptions!B36)*(1-Assumptions!B37)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Variance Analysis — Sava Industrial Co.Ltd</t>
        </is>
      </c>
    </row>
    <row r="2">
      <c r="A2" t="inlineStr">
        <is>
          <t>F = Favorable | U = Unfavorable | Revenue: Actual &gt; Budget = F; Expenses: Actual &lt; Budget = F</t>
        </is>
      </c>
    </row>
    <row r="3">
      <c r="A3" s="8" t="inlineStr">
        <is>
          <t>USD ($M)</t>
        </is>
      </c>
      <c r="B3" s="11" t="inlineStr">
        <is>
          <t>Q1 2024</t>
        </is>
      </c>
      <c r="C3" s="11" t="inlineStr">
        <is>
          <t>Q2 2024</t>
        </is>
      </c>
      <c r="D3" s="11" t="inlineStr">
        <is>
          <t>Q3 2024</t>
        </is>
      </c>
      <c r="E3" s="11" t="inlineStr">
        <is>
          <t>Q4 2024</t>
        </is>
      </c>
    </row>
    <row r="5">
      <c r="A5" s="8" t="inlineStr">
        <is>
          <t>Line Item</t>
        </is>
      </c>
      <c r="B5" s="14" t="inlineStr">
        <is>
          <t>Q1 2024</t>
        </is>
      </c>
      <c r="C5" s="14" t="inlineStr">
        <is>
          <t>Q2 2024</t>
        </is>
      </c>
      <c r="D5" s="14" t="inlineStr">
        <is>
          <t>Q3 2024</t>
        </is>
      </c>
      <c r="E5" s="14" t="inlineStr">
        <is>
          <t>Q4 2024</t>
        </is>
      </c>
    </row>
    <row r="6">
      <c r="A6" s="8" t="inlineStr">
        <is>
          <t>Revenue</t>
        </is>
      </c>
    </row>
    <row r="7">
      <c r="A7" t="inlineStr">
        <is>
          <t xml:space="preserve">  Variance ($)</t>
        </is>
      </c>
      <c r="B7" s="13">
        <f>'Actual vs Budget'!C6-'Actual vs Budget'!C7</f>
        <v/>
      </c>
      <c r="C7" s="13">
        <f>'Actual vs Budget'!D6-'Actual vs Budget'!D7</f>
        <v/>
      </c>
      <c r="D7" s="13">
        <f>'Actual vs Budget'!E6-'Actual vs Budget'!E7</f>
        <v/>
      </c>
      <c r="E7" s="13">
        <f>'Actual vs Budget'!F6-'Actual vs Budget'!F7</f>
        <v/>
      </c>
    </row>
    <row r="8">
      <c r="A8" t="inlineStr">
        <is>
          <t xml:space="preserve">  Variance (%)</t>
        </is>
      </c>
      <c r="B8" s="15">
        <f>IF('Actual vs Budget'!C7=0,0,C7/'Actual vs Budget'!C7)</f>
        <v/>
      </c>
      <c r="C8" s="15">
        <f>IF('Actual vs Budget'!D7=0,0,D7/'Actual vs Budget'!D7)</f>
        <v/>
      </c>
      <c r="D8" s="15">
        <f>IF('Actual vs Budget'!E7=0,0,E7/'Actual vs Budget'!E7)</f>
        <v/>
      </c>
      <c r="E8" s="15">
        <f>IF('Actual vs Budget'!F7=0,0,F7/'Actual vs Budget'!F7)</f>
        <v/>
      </c>
    </row>
    <row r="9">
      <c r="A9" t="inlineStr">
        <is>
          <t xml:space="preserve">  F / U Flag</t>
        </is>
      </c>
      <c r="B9" s="16">
        <f>IF(C7=0,"—",IF(C7&gt;0,"F","U"))</f>
        <v/>
      </c>
      <c r="C9" s="16">
        <f>IF(D7=0,"—",IF(D7&gt;0,"F","U"))</f>
        <v/>
      </c>
      <c r="D9" s="16">
        <f>IF(E7=0,"—",IF(E7&gt;0,"F","U"))</f>
        <v/>
      </c>
      <c r="E9" s="16">
        <f>IF(F7=0,"—",IF(F7&gt;0,"F","U"))</f>
        <v/>
      </c>
    </row>
    <row r="11">
      <c r="A11" s="8" t="inlineStr">
        <is>
          <t>COGS</t>
        </is>
      </c>
    </row>
    <row r="12">
      <c r="A12" t="inlineStr">
        <is>
          <t xml:space="preserve">  Variance ($)</t>
        </is>
      </c>
      <c r="B12" s="13">
        <f>'Actual vs Budget'!C10-'Actual vs Budget'!C15</f>
        <v/>
      </c>
      <c r="C12" s="13">
        <f>'Actual vs Budget'!D10-'Actual vs Budget'!D15</f>
        <v/>
      </c>
      <c r="D12" s="13">
        <f>'Actual vs Budget'!E10-'Actual vs Budget'!E15</f>
        <v/>
      </c>
      <c r="E12" s="13">
        <f>'Actual vs Budget'!F10-'Actual vs Budget'!F15</f>
        <v/>
      </c>
    </row>
    <row r="13">
      <c r="A13" t="inlineStr">
        <is>
          <t xml:space="preserve">  Variance (%)</t>
        </is>
      </c>
      <c r="B13" s="15">
        <f>IF('Actual vs Budget'!C15=0,0,C12/'Actual vs Budget'!C15)</f>
        <v/>
      </c>
      <c r="C13" s="15">
        <f>IF('Actual vs Budget'!D15=0,0,D12/'Actual vs Budget'!D15)</f>
        <v/>
      </c>
      <c r="D13" s="15">
        <f>IF('Actual vs Budget'!E15=0,0,E12/'Actual vs Budget'!E15)</f>
        <v/>
      </c>
      <c r="E13" s="15">
        <f>IF('Actual vs Budget'!F15=0,0,F12/'Actual vs Budget'!F15)</f>
        <v/>
      </c>
    </row>
    <row r="14">
      <c r="A14" t="inlineStr">
        <is>
          <t xml:space="preserve">  F / U Flag</t>
        </is>
      </c>
      <c r="B14" s="16">
        <f>IF(C12=0,"—",IF(C12&lt;0,"F","U"))</f>
        <v/>
      </c>
      <c r="C14" s="16">
        <f>IF(D12=0,"—",IF(D12&lt;0,"F","U"))</f>
        <v/>
      </c>
      <c r="D14" s="16">
        <f>IF(E12=0,"—",IF(E12&lt;0,"F","U"))</f>
        <v/>
      </c>
      <c r="E14" s="16">
        <f>IF(F12=0,"—",IF(F12&lt;0,"F","U"))</f>
        <v/>
      </c>
    </row>
    <row r="16">
      <c r="A16" s="8" t="inlineStr">
        <is>
          <t>SG&amp;A</t>
        </is>
      </c>
    </row>
    <row r="17">
      <c r="A17" t="inlineStr">
        <is>
          <t xml:space="preserve">  Variance ($)</t>
        </is>
      </c>
      <c r="B17" s="13">
        <f>'Actual vs Budget'!C11-'Actual vs Budget'!C16</f>
        <v/>
      </c>
      <c r="C17" s="13">
        <f>'Actual vs Budget'!D11-'Actual vs Budget'!D16</f>
        <v/>
      </c>
      <c r="D17" s="13">
        <f>'Actual vs Budget'!E11-'Actual vs Budget'!E16</f>
        <v/>
      </c>
      <c r="E17" s="13">
        <f>'Actual vs Budget'!F11-'Actual vs Budget'!F16</f>
        <v/>
      </c>
    </row>
    <row r="18">
      <c r="A18" t="inlineStr">
        <is>
          <t xml:space="preserve">  Variance (%)</t>
        </is>
      </c>
      <c r="B18" s="15">
        <f>IF('Actual vs Budget'!C16=0,0,C17/'Actual vs Budget'!C16)</f>
        <v/>
      </c>
      <c r="C18" s="15">
        <f>IF('Actual vs Budget'!D16=0,0,D17/'Actual vs Budget'!D16)</f>
        <v/>
      </c>
      <c r="D18" s="15">
        <f>IF('Actual vs Budget'!E16=0,0,E17/'Actual vs Budget'!E16)</f>
        <v/>
      </c>
      <c r="E18" s="15">
        <f>IF('Actual vs Budget'!F16=0,0,F17/'Actual vs Budget'!F16)</f>
        <v/>
      </c>
    </row>
    <row r="19">
      <c r="A19" t="inlineStr">
        <is>
          <t xml:space="preserve">  F / U Flag</t>
        </is>
      </c>
      <c r="B19" s="16">
        <f>IF(C17=0,"—",IF(C17&lt;0,"F","U"))</f>
        <v/>
      </c>
      <c r="C19" s="16">
        <f>IF(D17=0,"—",IF(D17&lt;0,"F","U"))</f>
        <v/>
      </c>
      <c r="D19" s="16">
        <f>IF(E17=0,"—",IF(E17&lt;0,"F","U"))</f>
        <v/>
      </c>
      <c r="E19" s="16">
        <f>IF(F17=0,"—",IF(F17&lt;0,"F","U"))</f>
        <v/>
      </c>
    </row>
    <row r="21">
      <c r="A21" s="8" t="inlineStr">
        <is>
          <t>EBITDA</t>
        </is>
      </c>
    </row>
    <row r="22">
      <c r="A22" t="inlineStr">
        <is>
          <t xml:space="preserve">  Variance ($)</t>
        </is>
      </c>
      <c r="B22" s="13">
        <f>'Actual vs Budget'!C12-'Actual vs Budget'!C17</f>
        <v/>
      </c>
      <c r="C22" s="13">
        <f>'Actual vs Budget'!D12-'Actual vs Budget'!D17</f>
        <v/>
      </c>
      <c r="D22" s="13">
        <f>'Actual vs Budget'!E12-'Actual vs Budget'!E17</f>
        <v/>
      </c>
      <c r="E22" s="13">
        <f>'Actual vs Budget'!F12-'Actual vs Budget'!F17</f>
        <v/>
      </c>
    </row>
    <row r="23">
      <c r="A23" t="inlineStr">
        <is>
          <t xml:space="preserve">  Variance (%)</t>
        </is>
      </c>
      <c r="B23" s="15">
        <f>IF('Actual vs Budget'!C17=0,0,C22/'Actual vs Budget'!C17)</f>
        <v/>
      </c>
      <c r="C23" s="15">
        <f>IF('Actual vs Budget'!D17=0,0,D22/'Actual vs Budget'!D17)</f>
        <v/>
      </c>
      <c r="D23" s="15">
        <f>IF('Actual vs Budget'!E17=0,0,E22/'Actual vs Budget'!E17)</f>
        <v/>
      </c>
      <c r="E23" s="15">
        <f>IF('Actual vs Budget'!F17=0,0,F22/'Actual vs Budget'!F17)</f>
        <v/>
      </c>
    </row>
    <row r="24">
      <c r="A24" t="inlineStr">
        <is>
          <t xml:space="preserve">  F / U Flag</t>
        </is>
      </c>
      <c r="B24" s="16">
        <f>IF(C22=0,"—",IF(C22&gt;0,"F","U"))</f>
        <v/>
      </c>
      <c r="C24" s="16">
        <f>IF(D22=0,"—",IF(D22&gt;0,"F","U"))</f>
        <v/>
      </c>
      <c r="D24" s="16">
        <f>IF(E22=0,"—",IF(E22&gt;0,"F","U"))</f>
        <v/>
      </c>
      <c r="E24" s="16">
        <f>IF(F22=0,"—",IF(F22&gt;0,"F","U"))</f>
        <v/>
      </c>
    </row>
    <row r="26">
      <c r="A26" s="2" t="inlineStr">
        <is>
          <t>YTD SUMMARY (Q1–Q4 2024)</t>
        </is>
      </c>
      <c r="B26" s="3" t="n"/>
      <c r="C26" s="3" t="n"/>
      <c r="D26" s="3" t="n"/>
      <c r="E26" s="3" t="n"/>
    </row>
    <row r="27">
      <c r="A27" t="inlineStr">
        <is>
          <t>YTD Revenue Variance ($)</t>
        </is>
      </c>
      <c r="B27" s="13">
        <f>SUM(B6:E6)</f>
        <v/>
      </c>
    </row>
    <row r="28">
      <c r="A28" t="inlineStr">
        <is>
          <t>YTD EBITDA Variance ($)</t>
        </is>
      </c>
      <c r="B28" s="13">
        <f>SUM(B18:E18)</f>
        <v/>
      </c>
    </row>
    <row r="29">
      <c r="A29" t="inlineStr">
        <is>
          <t>YTD Revenue Variance (%)</t>
        </is>
      </c>
      <c r="B29" s="15">
        <f>SUM('Actual vs Budget'!B5:E5)/SUM('Actual vs Budget'!B6:E6)-1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2" customWidth="1" min="4" max="4"/>
  </cols>
  <sheetData>
    <row r="1">
      <c r="A1" s="1" t="inlineStr">
        <is>
          <t>Dashboard — Budget &amp; Forecast | Sava Industrial Co.Ltd</t>
        </is>
      </c>
    </row>
    <row r="2">
      <c r="A2" t="inlineStr">
        <is>
          <t>FY2024 YTD actual vs budget | Full-year budget &amp; rolling forecast snapshot</t>
        </is>
      </c>
    </row>
    <row r="4">
      <c r="A4" s="2" t="inlineStr">
        <is>
          <t>FY2024 YTD (Q1–Q4 ACTUAL)</t>
        </is>
      </c>
      <c r="B4" s="3" t="n"/>
      <c r="C4" s="3" t="n"/>
      <c r="D4" s="3" t="n"/>
      <c r="E4" s="3" t="n"/>
    </row>
    <row r="5">
      <c r="A5" t="inlineStr">
        <is>
          <t>Actual Revenue ($M)</t>
        </is>
      </c>
      <c r="B5" s="13">
        <f>SUM('Actual vs Budget'!B5:E5)</f>
        <v/>
      </c>
    </row>
    <row r="6">
      <c r="A6" t="inlineStr">
        <is>
          <t>Budget Revenue ($M)</t>
        </is>
      </c>
      <c r="B6" s="13">
        <f>SUM('Actual vs Budget'!B6:E6)</f>
        <v/>
      </c>
    </row>
    <row r="7">
      <c r="A7" t="inlineStr">
        <is>
          <t>Revenue Variance ($M)</t>
        </is>
      </c>
      <c r="B7" s="13">
        <f>B6-B7</f>
        <v/>
      </c>
    </row>
    <row r="8">
      <c r="A8" t="inlineStr">
        <is>
          <t>Revenue Variance (%)</t>
        </is>
      </c>
      <c r="B8" s="15">
        <f>IF(B7=0,0,B8/B7)</f>
        <v/>
      </c>
    </row>
    <row r="9">
      <c r="A9" t="inlineStr">
        <is>
          <t>Actual EBITDA ($M)</t>
        </is>
      </c>
      <c r="B9" s="13">
        <f>SUM('Actual vs Budget'!B13:E13)</f>
        <v/>
      </c>
    </row>
    <row r="10">
      <c r="A10" t="inlineStr">
        <is>
          <t>Budget EBITDA ($M)</t>
        </is>
      </c>
      <c r="B10" s="13">
        <f>SUM('Actual vs Budget'!B19:E19)</f>
        <v/>
      </c>
    </row>
    <row r="11">
      <c r="A11" t="inlineStr">
        <is>
          <t>EBITDA Variance ($M)</t>
        </is>
      </c>
      <c r="B11" s="13">
        <f>B10-B11</f>
        <v/>
      </c>
    </row>
    <row r="12">
      <c r="A12" t="inlineStr">
        <is>
          <t>EBITDA Margin (Actual)</t>
        </is>
      </c>
      <c r="B12" s="15">
        <f>IF(B6=0,0,B10/B6)</f>
        <v/>
      </c>
    </row>
    <row r="13">
      <c r="A13" t="inlineStr">
        <is>
          <t>EBITDA Margin (Budget)</t>
        </is>
      </c>
      <c r="B13" s="15">
        <f>IF(B7=0,0,B11/B7)</f>
        <v/>
      </c>
    </row>
    <row r="15">
      <c r="A15" s="2" t="inlineStr">
        <is>
          <t>FULL-YEAR 2024 BUDGET</t>
        </is>
      </c>
      <c r="B15" s="3" t="n"/>
      <c r="C15" s="3" t="n"/>
      <c r="D15" s="3" t="n"/>
      <c r="E15" s="3" t="n"/>
    </row>
    <row r="16">
      <c r="A16" t="inlineStr">
        <is>
          <t>Budget Revenue</t>
        </is>
      </c>
      <c r="B16" s="13">
        <f>SUM(Budget!B7:E7)</f>
        <v/>
      </c>
    </row>
    <row r="17">
      <c r="A17" t="inlineStr">
        <is>
          <t>Budget EBITDA</t>
        </is>
      </c>
      <c r="B17" s="13">
        <f>SUM(Budget!B26:E26)</f>
        <v/>
      </c>
    </row>
    <row r="18">
      <c r="A18" t="inlineStr">
        <is>
          <t>Budget Net Income</t>
        </is>
      </c>
      <c r="B18" s="13">
        <f>SUM(Budget!B32:E32)</f>
        <v/>
      </c>
    </row>
    <row r="19">
      <c r="A19" t="inlineStr">
        <is>
          <t>EBITDA Margin</t>
        </is>
      </c>
      <c r="B19" s="15">
        <f>IF(B17=0,0,B18/B17)</f>
        <v/>
      </c>
    </row>
    <row r="21">
      <c r="A21" s="2" t="inlineStr">
        <is>
          <t>FORECAST OUTLOOK (2025–2026)</t>
        </is>
      </c>
      <c r="B21" s="3" t="n"/>
      <c r="C21" s="3" t="n"/>
      <c r="D21" s="3" t="n"/>
      <c r="E21" s="3" t="n"/>
    </row>
    <row r="22">
      <c r="A22" t="inlineStr">
        <is>
          <t>2025 Forecast Revenue</t>
        </is>
      </c>
      <c r="B22" s="13">
        <f>SUM(Forecast!F5:I5)</f>
        <v/>
      </c>
    </row>
    <row r="23">
      <c r="A23" t="inlineStr">
        <is>
          <t>2026 Forecast Revenue</t>
        </is>
      </c>
      <c r="B23" s="13">
        <f>SUM(Forecast!J5:M5)</f>
        <v/>
      </c>
    </row>
    <row r="24">
      <c r="A24" t="inlineStr">
        <is>
          <t>2025 Forecast EBITDA</t>
        </is>
      </c>
      <c r="B24" s="13">
        <f>SUM(Forecast!F11:I11)</f>
        <v/>
      </c>
    </row>
    <row r="25">
      <c r="A25" t="inlineStr">
        <is>
          <t>2026 Forecast EBITDA</t>
        </is>
      </c>
      <c r="B25" s="13">
        <f>SUM(Forecast!J11:M11)</f>
        <v/>
      </c>
    </row>
    <row r="28">
      <c r="A28" s="8" t="inlineStr">
        <is>
          <t>Notes</t>
        </is>
      </c>
    </row>
    <row r="29">
      <c r="A29" t="inlineStr">
        <is>
          <t>• Drivers (COGS 65%, SG&amp;A 12%, tax 25%) match Demo #1 three-statement model.</t>
        </is>
      </c>
    </row>
    <row r="30">
      <c r="A30" t="inlineStr">
        <is>
          <t>• Blue cells = editable actuals and assumption inputs.</t>
        </is>
      </c>
    </row>
    <row r="31">
      <c r="A31" t="inlineStr">
        <is>
          <t>• Toggle scenario on Assumptions (1=Base, 2=Upside, 3=Downside).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2026-09-17T14:01:00Z</dcterms:created>
  <dcterms:modified xsi:type="dcterms:W3CDTF">2026-09-17T14:01:01Z</dcterms:modified>
</cp:coreProperties>
</file>